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202300"/>
  <xr:revisionPtr revIDLastSave="0" documentId="13_ncr:1_{BB0033B3-7041-4DBC-970E-2EE6CF699372}" xr6:coauthVersionLast="47" xr6:coauthVersionMax="47" xr10:uidLastSave="{00000000-0000-0000-0000-000000000000}"/>
  <bookViews>
    <workbookView xWindow="-30" yWindow="-16320" windowWidth="29040" windowHeight="15720" firstSheet="2" activeTab="2" xr2:uid="{DAD7B925-A040-4563-A319-B8F05A834C15}"/>
  </bookViews>
  <sheets>
    <sheet name="Key" sheetId="6" state="hidden" r:id="rId1"/>
    <sheet name="APR DRG Table" sheetId="5" state="hidden" r:id="rId2"/>
    <sheet name="Disclosures" sheetId="11" r:id="rId3"/>
    <sheet name="Instructions" sheetId="9" r:id="rId4"/>
    <sheet name="APR DRG Code Key" sheetId="7" r:id="rId5"/>
    <sheet name="Severity of Illness Key" sheetId="8" r:id="rId6"/>
    <sheet name="User Input" sheetId="2" r:id="rId7"/>
    <sheet name="Calculations" sheetId="3" r:id="rId8"/>
  </sheets>
  <definedNames>
    <definedName name="_xlnm._FilterDatabase" localSheetId="4" hidden="1">'APR DRG Code Key'!$B$2:$E$343</definedName>
    <definedName name="_xlnm._FilterDatabase" localSheetId="1" hidden="1">'APR DRG Table'!$A$2:$L$2</definedName>
    <definedName name="_xlnm._FilterDatabase" localSheetId="0" hidden="1">Key!$B$2:$D$54</definedName>
    <definedName name="_xlnm.Print_Area" localSheetId="4">'APR DRG Code Key'!$B$2:$E$343</definedName>
    <definedName name="_xlnm.Print_Area" localSheetId="7">Calculations!$B$2:$D$45</definedName>
    <definedName name="_xlnm.Print_Area" localSheetId="2">Disclosures!$B$2:$D$45</definedName>
    <definedName name="_xlnm.Print_Area" localSheetId="3">Instructions!$B$2:$C$12</definedName>
    <definedName name="_xlnm.Print_Area" localSheetId="5">'Severity of Illness Key'!$B$2:$C$7</definedName>
    <definedName name="_xlnm.Print_Area" localSheetId="6">'User Input'!$B$2:$D$33</definedName>
    <definedName name="_xlnm.Print_Area">#REF!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" l="1"/>
  <c r="D39" i="3"/>
  <c r="D28" i="3"/>
  <c r="D29" i="3"/>
  <c r="D31" i="3"/>
  <c r="D23" i="3"/>
  <c r="D57" i="6"/>
  <c r="D56" i="6"/>
  <c r="B11" i="2"/>
  <c r="D38" i="3" l="1"/>
  <c r="D36" i="3"/>
  <c r="L1360" i="5"/>
  <c r="L1359" i="5"/>
  <c r="L1358" i="5"/>
  <c r="L1357" i="5"/>
  <c r="L1356" i="5"/>
  <c r="L1355" i="5"/>
  <c r="L1354" i="5"/>
  <c r="L1353" i="5"/>
  <c r="L1352" i="5"/>
  <c r="L1351" i="5"/>
  <c r="L1350" i="5"/>
  <c r="L1349" i="5"/>
  <c r="L1348" i="5"/>
  <c r="L1347" i="5"/>
  <c r="L1346" i="5"/>
  <c r="L1345" i="5"/>
  <c r="L1344" i="5"/>
  <c r="L1343" i="5"/>
  <c r="L1342" i="5"/>
  <c r="L1341" i="5"/>
  <c r="L1340" i="5"/>
  <c r="L1339" i="5"/>
  <c r="L1338" i="5"/>
  <c r="L1337" i="5"/>
  <c r="L1336" i="5"/>
  <c r="L1335" i="5"/>
  <c r="L1334" i="5"/>
  <c r="L1333" i="5"/>
  <c r="L1332" i="5"/>
  <c r="L1331" i="5"/>
  <c r="L1330" i="5"/>
  <c r="L1329" i="5"/>
  <c r="L1328" i="5"/>
  <c r="L1327" i="5"/>
  <c r="L1326" i="5"/>
  <c r="L1325" i="5"/>
  <c r="L1324" i="5"/>
  <c r="L1323" i="5"/>
  <c r="L1322" i="5"/>
  <c r="L1321" i="5"/>
  <c r="L1320" i="5"/>
  <c r="L1319" i="5"/>
  <c r="L1318" i="5"/>
  <c r="L1317" i="5"/>
  <c r="L1316" i="5"/>
  <c r="L1315" i="5"/>
  <c r="L1314" i="5"/>
  <c r="L1313" i="5"/>
  <c r="L1312" i="5"/>
  <c r="L1311" i="5"/>
  <c r="L1310" i="5"/>
  <c r="L1309" i="5"/>
  <c r="L1308" i="5"/>
  <c r="L1307" i="5"/>
  <c r="L1306" i="5"/>
  <c r="L1305" i="5"/>
  <c r="L1304" i="5"/>
  <c r="L1303" i="5"/>
  <c r="L1302" i="5"/>
  <c r="L1301" i="5"/>
  <c r="L1300" i="5"/>
  <c r="L1299" i="5"/>
  <c r="L1298" i="5"/>
  <c r="L1297" i="5"/>
  <c r="L1296" i="5"/>
  <c r="L1295" i="5"/>
  <c r="L1294" i="5"/>
  <c r="L1293" i="5"/>
  <c r="L1292" i="5"/>
  <c r="L1291" i="5"/>
  <c r="L1290" i="5"/>
  <c r="L1289" i="5"/>
  <c r="L1288" i="5"/>
  <c r="L1287" i="5"/>
  <c r="L1286" i="5"/>
  <c r="L1285" i="5"/>
  <c r="L1284" i="5"/>
  <c r="L1283" i="5"/>
  <c r="L1282" i="5"/>
  <c r="L1281" i="5"/>
  <c r="L1280" i="5"/>
  <c r="L1279" i="5"/>
  <c r="L1278" i="5"/>
  <c r="L1277" i="5"/>
  <c r="L1276" i="5"/>
  <c r="L1275" i="5"/>
  <c r="L1274" i="5"/>
  <c r="L1273" i="5"/>
  <c r="L1272" i="5"/>
  <c r="L1271" i="5"/>
  <c r="L1270" i="5"/>
  <c r="L1269" i="5"/>
  <c r="L1268" i="5"/>
  <c r="L1267" i="5"/>
  <c r="L1266" i="5"/>
  <c r="L1265" i="5"/>
  <c r="L1264" i="5"/>
  <c r="L1263" i="5"/>
  <c r="L1262" i="5"/>
  <c r="L1261" i="5"/>
  <c r="L1260" i="5"/>
  <c r="L1259" i="5"/>
  <c r="L1258" i="5"/>
  <c r="L1257" i="5"/>
  <c r="L1256" i="5"/>
  <c r="L1255" i="5"/>
  <c r="L1254" i="5"/>
  <c r="L1253" i="5"/>
  <c r="L1252" i="5"/>
  <c r="L1251" i="5"/>
  <c r="L1250" i="5"/>
  <c r="L1249" i="5"/>
  <c r="L1248" i="5"/>
  <c r="L1247" i="5"/>
  <c r="L1246" i="5"/>
  <c r="L1245" i="5"/>
  <c r="L1244" i="5"/>
  <c r="L1243" i="5"/>
  <c r="L1242" i="5"/>
  <c r="L1241" i="5"/>
  <c r="L1240" i="5"/>
  <c r="L1239" i="5"/>
  <c r="L1238" i="5"/>
  <c r="L1237" i="5"/>
  <c r="L1236" i="5"/>
  <c r="L1235" i="5"/>
  <c r="L1234" i="5"/>
  <c r="L1233" i="5"/>
  <c r="L1232" i="5"/>
  <c r="L1231" i="5"/>
  <c r="L1230" i="5"/>
  <c r="L1229" i="5"/>
  <c r="L1228" i="5"/>
  <c r="L1227" i="5"/>
  <c r="L1226" i="5"/>
  <c r="L1225" i="5"/>
  <c r="L1224" i="5"/>
  <c r="L1223" i="5"/>
  <c r="L1222" i="5"/>
  <c r="L1221" i="5"/>
  <c r="L1220" i="5"/>
  <c r="L1219" i="5"/>
  <c r="L1218" i="5"/>
  <c r="L1217" i="5"/>
  <c r="L1216" i="5"/>
  <c r="L1215" i="5"/>
  <c r="L1214" i="5"/>
  <c r="L1213" i="5"/>
  <c r="L1212" i="5"/>
  <c r="L1211" i="5"/>
  <c r="L1210" i="5"/>
  <c r="L1209" i="5"/>
  <c r="L1208" i="5"/>
  <c r="L1207" i="5"/>
  <c r="L1206" i="5"/>
  <c r="L1205" i="5"/>
  <c r="L1204" i="5"/>
  <c r="L1203" i="5"/>
  <c r="L1202" i="5"/>
  <c r="L1201" i="5"/>
  <c r="L1200" i="5"/>
  <c r="L1199" i="5"/>
  <c r="L1198" i="5"/>
  <c r="L1197" i="5"/>
  <c r="L1196" i="5"/>
  <c r="L1195" i="5"/>
  <c r="L1194" i="5"/>
  <c r="L1193" i="5"/>
  <c r="L1192" i="5"/>
  <c r="L1191" i="5"/>
  <c r="L1190" i="5"/>
  <c r="L1189" i="5"/>
  <c r="L1188" i="5"/>
  <c r="L1187" i="5"/>
  <c r="L1186" i="5"/>
  <c r="L1185" i="5"/>
  <c r="L1184" i="5"/>
  <c r="L1183" i="5"/>
  <c r="L1182" i="5"/>
  <c r="L1181" i="5"/>
  <c r="L1180" i="5"/>
  <c r="L1179" i="5"/>
  <c r="L1178" i="5"/>
  <c r="L1177" i="5"/>
  <c r="L1176" i="5"/>
  <c r="L1175" i="5"/>
  <c r="L1174" i="5"/>
  <c r="L1173" i="5"/>
  <c r="L1172" i="5"/>
  <c r="L1171" i="5"/>
  <c r="L1170" i="5"/>
  <c r="L1169" i="5"/>
  <c r="L1168" i="5"/>
  <c r="L1167" i="5"/>
  <c r="L1166" i="5"/>
  <c r="L1165" i="5"/>
  <c r="L1164" i="5"/>
  <c r="L1163" i="5"/>
  <c r="L1162" i="5"/>
  <c r="L1161" i="5"/>
  <c r="L1160" i="5"/>
  <c r="L1159" i="5"/>
  <c r="L1158" i="5"/>
  <c r="L1157" i="5"/>
  <c r="L1156" i="5"/>
  <c r="L1155" i="5"/>
  <c r="L1154" i="5"/>
  <c r="L1153" i="5"/>
  <c r="L1152" i="5"/>
  <c r="L1151" i="5"/>
  <c r="L1150" i="5"/>
  <c r="L1149" i="5"/>
  <c r="L1148" i="5"/>
  <c r="L1147" i="5"/>
  <c r="L1146" i="5"/>
  <c r="L1145" i="5"/>
  <c r="L1144" i="5"/>
  <c r="L1143" i="5"/>
  <c r="L1142" i="5"/>
  <c r="L1141" i="5"/>
  <c r="L1140" i="5"/>
  <c r="L1139" i="5"/>
  <c r="L1138" i="5"/>
  <c r="L1137" i="5"/>
  <c r="L1136" i="5"/>
  <c r="L1135" i="5"/>
  <c r="L1134" i="5"/>
  <c r="L1133" i="5"/>
  <c r="L1132" i="5"/>
  <c r="L1131" i="5"/>
  <c r="L1130" i="5"/>
  <c r="L1129" i="5"/>
  <c r="L1128" i="5"/>
  <c r="L1127" i="5"/>
  <c r="L1126" i="5"/>
  <c r="L1125" i="5"/>
  <c r="L1124" i="5"/>
  <c r="L1123" i="5"/>
  <c r="L1122" i="5"/>
  <c r="L1121" i="5"/>
  <c r="L1120" i="5"/>
  <c r="L1119" i="5"/>
  <c r="L1118" i="5"/>
  <c r="L1117" i="5"/>
  <c r="L1116" i="5"/>
  <c r="L1115" i="5"/>
  <c r="L1114" i="5"/>
  <c r="L1113" i="5"/>
  <c r="L1112" i="5"/>
  <c r="L1111" i="5"/>
  <c r="L1110" i="5"/>
  <c r="L1109" i="5"/>
  <c r="L1108" i="5"/>
  <c r="L1107" i="5"/>
  <c r="L1106" i="5"/>
  <c r="L1105" i="5"/>
  <c r="L1104" i="5"/>
  <c r="L1103" i="5"/>
  <c r="L1102" i="5"/>
  <c r="L1101" i="5"/>
  <c r="L1100" i="5"/>
  <c r="L1099" i="5"/>
  <c r="L1098" i="5"/>
  <c r="L1097" i="5"/>
  <c r="L1096" i="5"/>
  <c r="L1095" i="5"/>
  <c r="L1094" i="5"/>
  <c r="L1093" i="5"/>
  <c r="L1092" i="5"/>
  <c r="L1091" i="5"/>
  <c r="L1090" i="5"/>
  <c r="L1089" i="5"/>
  <c r="L1088" i="5"/>
  <c r="L1087" i="5"/>
  <c r="L1086" i="5"/>
  <c r="L1085" i="5"/>
  <c r="L1084" i="5"/>
  <c r="L1083" i="5"/>
  <c r="L1082" i="5"/>
  <c r="L1081" i="5"/>
  <c r="L1080" i="5"/>
  <c r="L1079" i="5"/>
  <c r="L1078" i="5"/>
  <c r="L1077" i="5"/>
  <c r="L1076" i="5"/>
  <c r="L1075" i="5"/>
  <c r="L1074" i="5"/>
  <c r="L1073" i="5"/>
  <c r="L1072" i="5"/>
  <c r="L1071" i="5"/>
  <c r="L1070" i="5"/>
  <c r="L1069" i="5"/>
  <c r="L1068" i="5"/>
  <c r="L1067" i="5"/>
  <c r="L1066" i="5"/>
  <c r="L1065" i="5"/>
  <c r="L1064" i="5"/>
  <c r="L1063" i="5"/>
  <c r="L1062" i="5"/>
  <c r="L1061" i="5"/>
  <c r="L1060" i="5"/>
  <c r="L1059" i="5"/>
  <c r="L1058" i="5"/>
  <c r="L1057" i="5"/>
  <c r="L1056" i="5"/>
  <c r="L1055" i="5"/>
  <c r="L1054" i="5"/>
  <c r="L1053" i="5"/>
  <c r="L1052" i="5"/>
  <c r="L1051" i="5"/>
  <c r="L1050" i="5"/>
  <c r="L1049" i="5"/>
  <c r="L1048" i="5"/>
  <c r="L1047" i="5"/>
  <c r="L1046" i="5"/>
  <c r="L1045" i="5"/>
  <c r="L1044" i="5"/>
  <c r="L1043" i="5"/>
  <c r="L1042" i="5"/>
  <c r="L1041" i="5"/>
  <c r="L1040" i="5"/>
  <c r="L1039" i="5"/>
  <c r="L1038" i="5"/>
  <c r="L1037" i="5"/>
  <c r="L1036" i="5"/>
  <c r="L1035" i="5"/>
  <c r="L1034" i="5"/>
  <c r="L1033" i="5"/>
  <c r="L1032" i="5"/>
  <c r="L1031" i="5"/>
  <c r="L1030" i="5"/>
  <c r="L1029" i="5"/>
  <c r="L1028" i="5"/>
  <c r="L1027" i="5"/>
  <c r="L1026" i="5"/>
  <c r="L1025" i="5"/>
  <c r="L1024" i="5"/>
  <c r="L1023" i="5"/>
  <c r="L1022" i="5"/>
  <c r="L1021" i="5"/>
  <c r="L1020" i="5"/>
  <c r="L1019" i="5"/>
  <c r="L1018" i="5"/>
  <c r="L1017" i="5"/>
  <c r="L1016" i="5"/>
  <c r="L1015" i="5"/>
  <c r="L1014" i="5"/>
  <c r="L1013" i="5"/>
  <c r="L1012" i="5"/>
  <c r="L1011" i="5"/>
  <c r="L1010" i="5"/>
  <c r="L1009" i="5"/>
  <c r="L1008" i="5"/>
  <c r="L1007" i="5"/>
  <c r="L1006" i="5"/>
  <c r="L1005" i="5"/>
  <c r="L1004" i="5"/>
  <c r="L1003" i="5"/>
  <c r="L1002" i="5"/>
  <c r="L1001" i="5"/>
  <c r="L1000" i="5"/>
  <c r="L999" i="5"/>
  <c r="L998" i="5"/>
  <c r="L997" i="5"/>
  <c r="L996" i="5"/>
  <c r="L995" i="5"/>
  <c r="L994" i="5"/>
  <c r="L993" i="5"/>
  <c r="L992" i="5"/>
  <c r="L991" i="5"/>
  <c r="L990" i="5"/>
  <c r="L989" i="5"/>
  <c r="L988" i="5"/>
  <c r="L987" i="5"/>
  <c r="L986" i="5"/>
  <c r="L985" i="5"/>
  <c r="L984" i="5"/>
  <c r="L983" i="5"/>
  <c r="L982" i="5"/>
  <c r="L981" i="5"/>
  <c r="L980" i="5"/>
  <c r="L979" i="5"/>
  <c r="L978" i="5"/>
  <c r="L977" i="5"/>
  <c r="L976" i="5"/>
  <c r="L975" i="5"/>
  <c r="L974" i="5"/>
  <c r="L973" i="5"/>
  <c r="L972" i="5"/>
  <c r="L971" i="5"/>
  <c r="L970" i="5"/>
  <c r="L969" i="5"/>
  <c r="L968" i="5"/>
  <c r="L967" i="5"/>
  <c r="L966" i="5"/>
  <c r="L965" i="5"/>
  <c r="L964" i="5"/>
  <c r="L963" i="5"/>
  <c r="L962" i="5"/>
  <c r="L961" i="5"/>
  <c r="L960" i="5"/>
  <c r="L959" i="5"/>
  <c r="L958" i="5"/>
  <c r="L957" i="5"/>
  <c r="L956" i="5"/>
  <c r="L955" i="5"/>
  <c r="L954" i="5"/>
  <c r="L953" i="5"/>
  <c r="L952" i="5"/>
  <c r="L951" i="5"/>
  <c r="L950" i="5"/>
  <c r="L949" i="5"/>
  <c r="L948" i="5"/>
  <c r="L947" i="5"/>
  <c r="L946" i="5"/>
  <c r="L945" i="5"/>
  <c r="L944" i="5"/>
  <c r="L943" i="5"/>
  <c r="L942" i="5"/>
  <c r="L941" i="5"/>
  <c r="L940" i="5"/>
  <c r="L939" i="5"/>
  <c r="L938" i="5"/>
  <c r="L937" i="5"/>
  <c r="L936" i="5"/>
  <c r="L935" i="5"/>
  <c r="L934" i="5"/>
  <c r="L933" i="5"/>
  <c r="L932" i="5"/>
  <c r="L931" i="5"/>
  <c r="L930" i="5"/>
  <c r="L929" i="5"/>
  <c r="L928" i="5"/>
  <c r="L927" i="5"/>
  <c r="L926" i="5"/>
  <c r="L925" i="5"/>
  <c r="L924" i="5"/>
  <c r="L923" i="5"/>
  <c r="L922" i="5"/>
  <c r="L921" i="5"/>
  <c r="L920" i="5"/>
  <c r="L919" i="5"/>
  <c r="L918" i="5"/>
  <c r="L917" i="5"/>
  <c r="L916" i="5"/>
  <c r="L915" i="5"/>
  <c r="L914" i="5"/>
  <c r="L913" i="5"/>
  <c r="L912" i="5"/>
  <c r="L911" i="5"/>
  <c r="L910" i="5"/>
  <c r="L909" i="5"/>
  <c r="L908" i="5"/>
  <c r="L907" i="5"/>
  <c r="L906" i="5"/>
  <c r="L905" i="5"/>
  <c r="L904" i="5"/>
  <c r="L903" i="5"/>
  <c r="L902" i="5"/>
  <c r="L901" i="5"/>
  <c r="L900" i="5"/>
  <c r="L899" i="5"/>
  <c r="L898" i="5"/>
  <c r="L897" i="5"/>
  <c r="L896" i="5"/>
  <c r="L895" i="5"/>
  <c r="L894" i="5"/>
  <c r="L893" i="5"/>
  <c r="L892" i="5"/>
  <c r="L891" i="5"/>
  <c r="L890" i="5"/>
  <c r="L889" i="5"/>
  <c r="L888" i="5"/>
  <c r="L887" i="5"/>
  <c r="L886" i="5"/>
  <c r="L885" i="5"/>
  <c r="L884" i="5"/>
  <c r="L883" i="5"/>
  <c r="L882" i="5"/>
  <c r="L881" i="5"/>
  <c r="L880" i="5"/>
  <c r="L879" i="5"/>
  <c r="L878" i="5"/>
  <c r="L877" i="5"/>
  <c r="L876" i="5"/>
  <c r="L875" i="5"/>
  <c r="L874" i="5"/>
  <c r="L873" i="5"/>
  <c r="L872" i="5"/>
  <c r="L871" i="5"/>
  <c r="L870" i="5"/>
  <c r="L869" i="5"/>
  <c r="L868" i="5"/>
  <c r="L867" i="5"/>
  <c r="L866" i="5"/>
  <c r="L865" i="5"/>
  <c r="L864" i="5"/>
  <c r="L863" i="5"/>
  <c r="L862" i="5"/>
  <c r="L861" i="5"/>
  <c r="L860" i="5"/>
  <c r="L859" i="5"/>
  <c r="L858" i="5"/>
  <c r="L857" i="5"/>
  <c r="L856" i="5"/>
  <c r="L855" i="5"/>
  <c r="L854" i="5"/>
  <c r="L853" i="5"/>
  <c r="L852" i="5"/>
  <c r="L851" i="5"/>
  <c r="L850" i="5"/>
  <c r="L849" i="5"/>
  <c r="L848" i="5"/>
  <c r="L847" i="5"/>
  <c r="L846" i="5"/>
  <c r="L845" i="5"/>
  <c r="L844" i="5"/>
  <c r="L843" i="5"/>
  <c r="L842" i="5"/>
  <c r="L841" i="5"/>
  <c r="L840" i="5"/>
  <c r="L839" i="5"/>
  <c r="L838" i="5"/>
  <c r="L837" i="5"/>
  <c r="L836" i="5"/>
  <c r="L835" i="5"/>
  <c r="L834" i="5"/>
  <c r="L833" i="5"/>
  <c r="L832" i="5"/>
  <c r="L831" i="5"/>
  <c r="L830" i="5"/>
  <c r="L829" i="5"/>
  <c r="L828" i="5"/>
  <c r="L827" i="5"/>
  <c r="L826" i="5"/>
  <c r="L825" i="5"/>
  <c r="L824" i="5"/>
  <c r="L823" i="5"/>
  <c r="L822" i="5"/>
  <c r="L821" i="5"/>
  <c r="L820" i="5"/>
  <c r="L819" i="5"/>
  <c r="L818" i="5"/>
  <c r="L817" i="5"/>
  <c r="L816" i="5"/>
  <c r="L815" i="5"/>
  <c r="L814" i="5"/>
  <c r="L813" i="5"/>
  <c r="L812" i="5"/>
  <c r="L811" i="5"/>
  <c r="L810" i="5"/>
  <c r="L809" i="5"/>
  <c r="L808" i="5"/>
  <c r="L807" i="5"/>
  <c r="L806" i="5"/>
  <c r="L805" i="5"/>
  <c r="L804" i="5"/>
  <c r="L803" i="5"/>
  <c r="L802" i="5"/>
  <c r="L801" i="5"/>
  <c r="L800" i="5"/>
  <c r="L799" i="5"/>
  <c r="L798" i="5"/>
  <c r="L797" i="5"/>
  <c r="L796" i="5"/>
  <c r="L795" i="5"/>
  <c r="L794" i="5"/>
  <c r="L793" i="5"/>
  <c r="L792" i="5"/>
  <c r="L791" i="5"/>
  <c r="L790" i="5"/>
  <c r="L789" i="5"/>
  <c r="L788" i="5"/>
  <c r="L787" i="5"/>
  <c r="L786" i="5"/>
  <c r="L785" i="5"/>
  <c r="L784" i="5"/>
  <c r="L783" i="5"/>
  <c r="L782" i="5"/>
  <c r="L781" i="5"/>
  <c r="L780" i="5"/>
  <c r="L779" i="5"/>
  <c r="L778" i="5"/>
  <c r="L777" i="5"/>
  <c r="L776" i="5"/>
  <c r="L775" i="5"/>
  <c r="L774" i="5"/>
  <c r="L773" i="5"/>
  <c r="L772" i="5"/>
  <c r="L771" i="5"/>
  <c r="L770" i="5"/>
  <c r="L769" i="5"/>
  <c r="L768" i="5"/>
  <c r="L767" i="5"/>
  <c r="L766" i="5"/>
  <c r="L765" i="5"/>
  <c r="L764" i="5"/>
  <c r="L763" i="5"/>
  <c r="L762" i="5"/>
  <c r="L761" i="5"/>
  <c r="L760" i="5"/>
  <c r="L759" i="5"/>
  <c r="L758" i="5"/>
  <c r="L757" i="5"/>
  <c r="L756" i="5"/>
  <c r="L755" i="5"/>
  <c r="L754" i="5"/>
  <c r="L753" i="5"/>
  <c r="L752" i="5"/>
  <c r="L751" i="5"/>
  <c r="L750" i="5"/>
  <c r="L749" i="5"/>
  <c r="L748" i="5"/>
  <c r="L747" i="5"/>
  <c r="L746" i="5"/>
  <c r="L745" i="5"/>
  <c r="L744" i="5"/>
  <c r="L743" i="5"/>
  <c r="L742" i="5"/>
  <c r="L741" i="5"/>
  <c r="L740" i="5"/>
  <c r="L739" i="5"/>
  <c r="L738" i="5"/>
  <c r="L737" i="5"/>
  <c r="L736" i="5"/>
  <c r="L735" i="5"/>
  <c r="L734" i="5"/>
  <c r="L733" i="5"/>
  <c r="L732" i="5"/>
  <c r="L731" i="5"/>
  <c r="L730" i="5"/>
  <c r="L729" i="5"/>
  <c r="L728" i="5"/>
  <c r="L727" i="5"/>
  <c r="L726" i="5"/>
  <c r="L725" i="5"/>
  <c r="L724" i="5"/>
  <c r="L723" i="5"/>
  <c r="L722" i="5"/>
  <c r="L721" i="5"/>
  <c r="L720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2" i="5"/>
  <c r="L701" i="5"/>
  <c r="L700" i="5"/>
  <c r="L699" i="5"/>
  <c r="L698" i="5"/>
  <c r="L697" i="5"/>
  <c r="L696" i="5"/>
  <c r="L695" i="5"/>
  <c r="L694" i="5"/>
  <c r="L693" i="5"/>
  <c r="L692" i="5"/>
  <c r="L691" i="5"/>
  <c r="L690" i="5"/>
  <c r="L689" i="5"/>
  <c r="L688" i="5"/>
  <c r="L687" i="5"/>
  <c r="L686" i="5"/>
  <c r="L685" i="5"/>
  <c r="L684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6" i="5"/>
  <c r="L665" i="5"/>
  <c r="L664" i="5"/>
  <c r="L663" i="5"/>
  <c r="L662" i="5"/>
  <c r="L661" i="5"/>
  <c r="L660" i="5"/>
  <c r="L659" i="5"/>
  <c r="L658" i="5"/>
  <c r="L657" i="5"/>
  <c r="L656" i="5"/>
  <c r="L655" i="5"/>
  <c r="L654" i="5"/>
  <c r="L653" i="5"/>
  <c r="L652" i="5"/>
  <c r="L651" i="5"/>
  <c r="L650" i="5"/>
  <c r="L649" i="5"/>
  <c r="L648" i="5"/>
  <c r="L647" i="5"/>
  <c r="L646" i="5"/>
  <c r="L645" i="5"/>
  <c r="L644" i="5"/>
  <c r="L643" i="5"/>
  <c r="L642" i="5"/>
  <c r="L641" i="5"/>
  <c r="L640" i="5"/>
  <c r="L639" i="5"/>
  <c r="L638" i="5"/>
  <c r="L637" i="5"/>
  <c r="L636" i="5"/>
  <c r="L635" i="5"/>
  <c r="L634" i="5"/>
  <c r="L633" i="5"/>
  <c r="L632" i="5"/>
  <c r="L631" i="5"/>
  <c r="L630" i="5"/>
  <c r="L629" i="5"/>
  <c r="L628" i="5"/>
  <c r="L627" i="5"/>
  <c r="L626" i="5"/>
  <c r="L625" i="5"/>
  <c r="L624" i="5"/>
  <c r="L623" i="5"/>
  <c r="L622" i="5"/>
  <c r="L621" i="5"/>
  <c r="L620" i="5"/>
  <c r="L619" i="5"/>
  <c r="L618" i="5"/>
  <c r="L617" i="5"/>
  <c r="L616" i="5"/>
  <c r="L615" i="5"/>
  <c r="L614" i="5"/>
  <c r="L613" i="5"/>
  <c r="L612" i="5"/>
  <c r="L611" i="5"/>
  <c r="L610" i="5"/>
  <c r="L609" i="5"/>
  <c r="L608" i="5"/>
  <c r="L607" i="5"/>
  <c r="L606" i="5"/>
  <c r="L605" i="5"/>
  <c r="L604" i="5"/>
  <c r="L603" i="5"/>
  <c r="L602" i="5"/>
  <c r="L601" i="5"/>
  <c r="L600" i="5"/>
  <c r="L599" i="5"/>
  <c r="L598" i="5"/>
  <c r="L597" i="5"/>
  <c r="L596" i="5"/>
  <c r="L595" i="5"/>
  <c r="L594" i="5"/>
  <c r="L593" i="5"/>
  <c r="L592" i="5"/>
  <c r="L591" i="5"/>
  <c r="L590" i="5"/>
  <c r="L589" i="5"/>
  <c r="L588" i="5"/>
  <c r="L587" i="5"/>
  <c r="L586" i="5"/>
  <c r="L585" i="5"/>
  <c r="L584" i="5"/>
  <c r="L583" i="5"/>
  <c r="L582" i="5"/>
  <c r="L581" i="5"/>
  <c r="L580" i="5"/>
  <c r="L579" i="5"/>
  <c r="L578" i="5"/>
  <c r="L577" i="5"/>
  <c r="L576" i="5"/>
  <c r="L575" i="5"/>
  <c r="L574" i="5"/>
  <c r="L573" i="5"/>
  <c r="L572" i="5"/>
  <c r="L571" i="5"/>
  <c r="L570" i="5"/>
  <c r="L569" i="5"/>
  <c r="L568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8" i="5"/>
  <c r="L537" i="5"/>
  <c r="L536" i="5"/>
  <c r="L535" i="5"/>
  <c r="L534" i="5"/>
  <c r="L533" i="5"/>
  <c r="L532" i="5"/>
  <c r="L531" i="5"/>
  <c r="L530" i="5"/>
  <c r="L529" i="5"/>
  <c r="L528" i="5"/>
  <c r="L527" i="5"/>
  <c r="L526" i="5"/>
  <c r="L525" i="5"/>
  <c r="L524" i="5"/>
  <c r="L523" i="5"/>
  <c r="L522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6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8" i="5"/>
  <c r="L477" i="5"/>
  <c r="L476" i="5"/>
  <c r="L475" i="5"/>
  <c r="L474" i="5"/>
  <c r="L473" i="5"/>
  <c r="L472" i="5"/>
  <c r="L471" i="5"/>
  <c r="L470" i="5"/>
  <c r="L469" i="5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1" i="5"/>
  <c r="L450" i="5"/>
  <c r="L449" i="5"/>
  <c r="L448" i="5"/>
  <c r="L447" i="5"/>
  <c r="L446" i="5"/>
  <c r="L445" i="5"/>
  <c r="L444" i="5"/>
  <c r="L443" i="5"/>
  <c r="L442" i="5"/>
  <c r="L441" i="5"/>
  <c r="L440" i="5"/>
  <c r="L439" i="5"/>
  <c r="L438" i="5"/>
  <c r="L437" i="5"/>
  <c r="L436" i="5"/>
  <c r="L435" i="5"/>
  <c r="L434" i="5"/>
  <c r="L433" i="5"/>
  <c r="L432" i="5"/>
  <c r="L431" i="5"/>
  <c r="L430" i="5"/>
  <c r="L429" i="5"/>
  <c r="L428" i="5"/>
  <c r="L427" i="5"/>
  <c r="L426" i="5"/>
  <c r="L425" i="5"/>
  <c r="L424" i="5"/>
  <c r="L423" i="5"/>
  <c r="L422" i="5"/>
  <c r="L421" i="5"/>
  <c r="L420" i="5"/>
  <c r="L419" i="5"/>
  <c r="L418" i="5"/>
  <c r="L417" i="5"/>
  <c r="L416" i="5"/>
  <c r="L415" i="5"/>
  <c r="L414" i="5"/>
  <c r="L413" i="5"/>
  <c r="L412" i="5"/>
  <c r="L411" i="5"/>
  <c r="L410" i="5"/>
  <c r="L409" i="5"/>
  <c r="L408" i="5"/>
  <c r="L407" i="5"/>
  <c r="L406" i="5"/>
  <c r="L405" i="5"/>
  <c r="L404" i="5"/>
  <c r="L403" i="5"/>
  <c r="L402" i="5"/>
  <c r="L401" i="5"/>
  <c r="L400" i="5"/>
  <c r="L399" i="5"/>
  <c r="L398" i="5"/>
  <c r="L397" i="5"/>
  <c r="L396" i="5"/>
  <c r="L395" i="5"/>
  <c r="L394" i="5"/>
  <c r="L393" i="5"/>
  <c r="L392" i="5"/>
  <c r="L391" i="5"/>
  <c r="L390" i="5"/>
  <c r="L389" i="5"/>
  <c r="L388" i="5"/>
  <c r="L387" i="5"/>
  <c r="L386" i="5"/>
  <c r="L385" i="5"/>
  <c r="L384" i="5"/>
  <c r="L383" i="5"/>
  <c r="L382" i="5"/>
  <c r="L381" i="5"/>
  <c r="L380" i="5"/>
  <c r="L379" i="5"/>
  <c r="L378" i="5"/>
  <c r="L377" i="5"/>
  <c r="L376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3" i="5"/>
  <c r="L362" i="5"/>
  <c r="L361" i="5"/>
  <c r="L360" i="5"/>
  <c r="L359" i="5"/>
  <c r="L358" i="5"/>
  <c r="L357" i="5"/>
  <c r="L356" i="5"/>
  <c r="L355" i="5"/>
  <c r="L354" i="5"/>
  <c r="L353" i="5"/>
  <c r="L352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7" i="5"/>
  <c r="L336" i="5"/>
  <c r="L335" i="5"/>
  <c r="L334" i="5"/>
  <c r="L333" i="5"/>
  <c r="L332" i="5"/>
  <c r="L331" i="5"/>
  <c r="L330" i="5"/>
  <c r="L329" i="5"/>
  <c r="L328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B17" i="2" l="1"/>
  <c r="B14" i="2" l="1"/>
  <c r="D9" i="3" l="1"/>
  <c r="D8" i="3"/>
  <c r="D7" i="3"/>
  <c r="D6" i="3"/>
  <c r="D22" i="3" s="1"/>
  <c r="D5" i="3"/>
  <c r="D4" i="3"/>
  <c r="D20" i="3" s="1"/>
  <c r="C9" i="3"/>
  <c r="C8" i="3"/>
  <c r="B9" i="3"/>
  <c r="B8" i="3"/>
  <c r="C7" i="3"/>
  <c r="B7" i="3"/>
  <c r="K45" i="6"/>
  <c r="K44" i="6"/>
  <c r="K43" i="6"/>
  <c r="K42" i="6"/>
  <c r="K41" i="6"/>
  <c r="K40" i="6"/>
  <c r="K39" i="6"/>
  <c r="K38" i="6"/>
  <c r="K37" i="6"/>
  <c r="K36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C6" i="3"/>
  <c r="C5" i="3"/>
  <c r="C4" i="3"/>
  <c r="D34" i="3"/>
  <c r="C34" i="3"/>
  <c r="B34" i="3"/>
  <c r="D27" i="3"/>
  <c r="C27" i="3"/>
  <c r="B27" i="3"/>
  <c r="C3" i="3"/>
  <c r="B3" i="3"/>
  <c r="D3" i="3"/>
  <c r="B6" i="3"/>
  <c r="B5" i="3"/>
  <c r="B4" i="3"/>
  <c r="D15" i="3" l="1"/>
  <c r="D17" i="3" s="1"/>
  <c r="D18" i="3" l="1"/>
  <c r="D19" i="3" s="1"/>
  <c r="D16" i="3"/>
  <c r="D21" i="3" l="1"/>
  <c r="D13" i="3"/>
  <c r="D14" i="3" l="1"/>
  <c r="C42" i="3" l="1"/>
  <c r="D30" i="3"/>
  <c r="D37" i="3"/>
  <c r="C20" i="2" l="1"/>
  <c r="C45" i="3"/>
  <c r="C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897A56A1-1C24-46CF-BB51-99BB9DD03EF2}">
      <text>
        <r>
          <rPr>
            <b/>
            <sz val="9"/>
            <color indexed="81"/>
            <rFont val="Tahoma"/>
            <family val="2"/>
          </rPr>
          <t xml:space="preserve">Benck, Charlie:
</t>
        </r>
        <r>
          <rPr>
            <sz val="9"/>
            <color indexed="81"/>
            <rFont val="Tahoma"/>
            <family val="2"/>
          </rPr>
          <t>11/14/2025 7:49:48 PM
\\Mercer.com\us_data\Shared\PHX\Data1\WORK\PUER15-101\PHI\2021-2022\DRG Implementation\Payment Simulation\FFY22_FFY23\DRG Base Rates\v42\Hospital Exhibits\2025.11 Final Hospital Exhibits_Rx Removed_Live.xlsx
Tab: [ Base Rate Calculation ]
Cells: B7:B63,D7:D63,Y7:Y63
Hospitals with 0 claims and no base rate removed</t>
        </r>
      </text>
    </comment>
    <comment ref="M2" authorId="0" shapeId="0" xr:uid="{B2670E9F-D9D3-4392-92FF-644EF4D93DB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11/6/2025 12:28:24 PM
\\Mercer.com\us_data\Shared\PHX\Data1\WORK\PUER15-101\PHI\2021-2022\DRG Implementation\Payment Simulation\FFY22_FFY23\DRG Base Rates\v42\Peer\2025.10 Final Base Rates Model_Peer.xlsb
Tab: [ Key ]
Cells: B21:C47</t>
        </r>
      </text>
    </comment>
    <comment ref="D58" authorId="0" shapeId="0" xr:uid="{2847B860-6D87-4803-ADF8-B1D0D22EC3D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11/14/2025 7:49:48 PM
\\Mercer.com\us_data\Shared\PHX\Data1\WORK\PUER15-101\PHI\2021-2022\DRG Implementation\Payment Simulation\FFY22_FFY23\DRG Base Rates\v42\Hospital Exhibits\2025.11 Final Hospital Exhibits_Rx Removed_Live.xlsx
Tab: [ Base Rate Calculation ]
Cells: Y64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BE7EC380-59FA-4C13-AC76-8A146DC4CF4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11/6/2025 12:33:22 PM
\\Mercer.com\us_data\Shared\PHX\Data1\WORK\PUER15-101\PR 2021-2022\07 DRG Implementation\APRDRG Software Documentation\V42\apr420_wghts_HSRV.xlsx
Tab: [ HSRV APRv42 Weights ]
Cells: A3:AA1360</t>
        </r>
      </text>
    </comment>
  </commentList>
</comments>
</file>

<file path=xl/sharedStrings.xml><?xml version="1.0" encoding="utf-8"?>
<sst xmlns="http://schemas.openxmlformats.org/spreadsheetml/2006/main" count="9909" uniqueCount="2396">
  <si>
    <t>Hospital Name</t>
  </si>
  <si>
    <t>APR DRG</t>
  </si>
  <si>
    <t>SOI SUBCLASS</t>
  </si>
  <si>
    <t>APR DRG w/SUBCLASS</t>
  </si>
  <si>
    <t>DRG Description</t>
  </si>
  <si>
    <t>001</t>
  </si>
  <si>
    <t>1</t>
  </si>
  <si>
    <t>0011</t>
  </si>
  <si>
    <t>LIVER TRANSPLANT AND/OR INTESTINAL TRANSPLANT</t>
  </si>
  <si>
    <t>2</t>
  </si>
  <si>
    <t>0012</t>
  </si>
  <si>
    <t>3</t>
  </si>
  <si>
    <t>0013</t>
  </si>
  <si>
    <t>4</t>
  </si>
  <si>
    <t>0014</t>
  </si>
  <si>
    <t>002</t>
  </si>
  <si>
    <t>0021</t>
  </si>
  <si>
    <t>HEART AND/OR LUNG TRANSPLANT</t>
  </si>
  <si>
    <t>0022</t>
  </si>
  <si>
    <t>0023</t>
  </si>
  <si>
    <t>0024</t>
  </si>
  <si>
    <t>004</t>
  </si>
  <si>
    <t>0041</t>
  </si>
  <si>
    <t>TRACHEOSTOMY WITH MV &gt;96 HOURS WITH EXTENSIVE PROCEDURE</t>
  </si>
  <si>
    <t>0042</t>
  </si>
  <si>
    <t>0043</t>
  </si>
  <si>
    <t>0044</t>
  </si>
  <si>
    <t>005</t>
  </si>
  <si>
    <t>0051</t>
  </si>
  <si>
    <t>TRACHEOSTOMY WITH MV &gt;96 HOURS WITHOUT EXTENSIVE PROCEDURE</t>
  </si>
  <si>
    <t>0052</t>
  </si>
  <si>
    <t>0053</t>
  </si>
  <si>
    <t>0054</t>
  </si>
  <si>
    <t>006</t>
  </si>
  <si>
    <t>0061</t>
  </si>
  <si>
    <t>PANCREAS TRANSPLANT</t>
  </si>
  <si>
    <t>0062</t>
  </si>
  <si>
    <t>0063</t>
  </si>
  <si>
    <t>0064</t>
  </si>
  <si>
    <t>007</t>
  </si>
  <si>
    <t>0071</t>
  </si>
  <si>
    <t>ALLOGENEIC BONE MARROW TRANSPLANT</t>
  </si>
  <si>
    <t>0072</t>
  </si>
  <si>
    <t>0073</t>
  </si>
  <si>
    <t>0074</t>
  </si>
  <si>
    <t>008</t>
  </si>
  <si>
    <t>0081</t>
  </si>
  <si>
    <t>AUTOLOGOUS BONE MARROW TRANSPLANT</t>
  </si>
  <si>
    <t>0082</t>
  </si>
  <si>
    <t>0083</t>
  </si>
  <si>
    <t>0084</t>
  </si>
  <si>
    <t>009</t>
  </si>
  <si>
    <t>0091</t>
  </si>
  <si>
    <t>EXTRACORPOREAL MEMBRANE OXYGENATION (ECMO)</t>
  </si>
  <si>
    <t>0092</t>
  </si>
  <si>
    <t>0093</t>
  </si>
  <si>
    <t>0094</t>
  </si>
  <si>
    <t>011</t>
  </si>
  <si>
    <t>0111</t>
  </si>
  <si>
    <t>CHIMERIC ANTIGEN RECEPTOR (CAR) T-CELL AND OTHER IMMUNOTHERAPIES</t>
  </si>
  <si>
    <t>0112</t>
  </si>
  <si>
    <t>0113</t>
  </si>
  <si>
    <t>0114</t>
  </si>
  <si>
    <t>020</t>
  </si>
  <si>
    <t>0201</t>
  </si>
  <si>
    <t>OPEN CRANIOTOMY FOR TRAUMA</t>
  </si>
  <si>
    <t>0202</t>
  </si>
  <si>
    <t>09</t>
  </si>
  <si>
    <t>0203</t>
  </si>
  <si>
    <t>10</t>
  </si>
  <si>
    <t>0204</t>
  </si>
  <si>
    <t>12</t>
  </si>
  <si>
    <t>021</t>
  </si>
  <si>
    <t>0211</t>
  </si>
  <si>
    <t>OPEN CRANIOTOMY EXCEPT TRAUMA</t>
  </si>
  <si>
    <t>0212</t>
  </si>
  <si>
    <t>0213</t>
  </si>
  <si>
    <t>0214</t>
  </si>
  <si>
    <t>022</t>
  </si>
  <si>
    <t>0221</t>
  </si>
  <si>
    <t>VENTRICULAR SHUNT PROCEDURES</t>
  </si>
  <si>
    <t>0222</t>
  </si>
  <si>
    <t>0223</t>
  </si>
  <si>
    <t>0224</t>
  </si>
  <si>
    <t>023</t>
  </si>
  <si>
    <t>0231</t>
  </si>
  <si>
    <t>SPINAL PROCEDURES</t>
  </si>
  <si>
    <t>0232</t>
  </si>
  <si>
    <t>0233</t>
  </si>
  <si>
    <t>0234</t>
  </si>
  <si>
    <t>024</t>
  </si>
  <si>
    <t>0241</t>
  </si>
  <si>
    <t>OPEN EXTRACRANIAL VASCULAR PROCEDURES</t>
  </si>
  <si>
    <t>0242</t>
  </si>
  <si>
    <t>0243</t>
  </si>
  <si>
    <t>0244</t>
  </si>
  <si>
    <t>026</t>
  </si>
  <si>
    <t>0261</t>
  </si>
  <si>
    <t>OTHER NERVOUS SYSTEM AND RELATED PROCEDURES</t>
  </si>
  <si>
    <t>0262</t>
  </si>
  <si>
    <t>0263</t>
  </si>
  <si>
    <t>0264</t>
  </si>
  <si>
    <t>027</t>
  </si>
  <si>
    <t>0271</t>
  </si>
  <si>
    <t>OTHER OPEN CRANIOTOMY</t>
  </si>
  <si>
    <t>0272</t>
  </si>
  <si>
    <t>0273</t>
  </si>
  <si>
    <t>0274</t>
  </si>
  <si>
    <t>029</t>
  </si>
  <si>
    <t>0291</t>
  </si>
  <si>
    <t>OTHER PERCUTANEOUS INTRACRANIAL PROCEDURES</t>
  </si>
  <si>
    <t>0292</t>
  </si>
  <si>
    <t>0293</t>
  </si>
  <si>
    <t>0294</t>
  </si>
  <si>
    <t>030</t>
  </si>
  <si>
    <t>0301</t>
  </si>
  <si>
    <t>PERCUTANEOUS INTRACRANIAL AND EXTRACRANIAL VASCULAR PROCEDURES</t>
  </si>
  <si>
    <t>0302</t>
  </si>
  <si>
    <t>0303</t>
  </si>
  <si>
    <t>0304</t>
  </si>
  <si>
    <t>040</t>
  </si>
  <si>
    <t>0401</t>
  </si>
  <si>
    <t>SPINAL DISORDERS AND INJURIES</t>
  </si>
  <si>
    <t>0402</t>
  </si>
  <si>
    <t>0403</t>
  </si>
  <si>
    <t>0404</t>
  </si>
  <si>
    <t>041</t>
  </si>
  <si>
    <t>0411</t>
  </si>
  <si>
    <t>NERVOUS SYSTEM MALIGNANCY</t>
  </si>
  <si>
    <t>0412</t>
  </si>
  <si>
    <t>0413</t>
  </si>
  <si>
    <t>0414</t>
  </si>
  <si>
    <t>042</t>
  </si>
  <si>
    <t>0421</t>
  </si>
  <si>
    <t>DEGENERATIVE NERVOUS SYSTEM DISORDERS EXCEPT MULTIPLE SCLEROSIS</t>
  </si>
  <si>
    <t>0422</t>
  </si>
  <si>
    <t>0423</t>
  </si>
  <si>
    <t>0424</t>
  </si>
  <si>
    <t>043</t>
  </si>
  <si>
    <t>0431</t>
  </si>
  <si>
    <t>MULTIPLE SCLEROSIS, OTHER DEMYELINATING DISEASE AND INFLAMMATORY NEUROPATHIES</t>
  </si>
  <si>
    <t>0432</t>
  </si>
  <si>
    <t>0433</t>
  </si>
  <si>
    <t>0434</t>
  </si>
  <si>
    <t>044</t>
  </si>
  <si>
    <t>0441</t>
  </si>
  <si>
    <t>INTRACRANIAL HEMORRHAGE</t>
  </si>
  <si>
    <t>0442</t>
  </si>
  <si>
    <t>0443</t>
  </si>
  <si>
    <t>0444</t>
  </si>
  <si>
    <t>045</t>
  </si>
  <si>
    <t>0451</t>
  </si>
  <si>
    <t>CVA AND PRECEREBRAL OCCLUSION WITH INFARCTION</t>
  </si>
  <si>
    <t>0452</t>
  </si>
  <si>
    <t>0453</t>
  </si>
  <si>
    <t>0454</t>
  </si>
  <si>
    <t>046</t>
  </si>
  <si>
    <t>0461</t>
  </si>
  <si>
    <t>NONSPECIFIC CVA AND PRECEREBRAL OCCLUSION WITHOUT INFARCTION</t>
  </si>
  <si>
    <t>0462</t>
  </si>
  <si>
    <t>0463</t>
  </si>
  <si>
    <t>0464</t>
  </si>
  <si>
    <t>047</t>
  </si>
  <si>
    <t>0471</t>
  </si>
  <si>
    <t>TRANSIENT ISCHEMIA</t>
  </si>
  <si>
    <t>0472</t>
  </si>
  <si>
    <t>0473</t>
  </si>
  <si>
    <t>0474</t>
  </si>
  <si>
    <t>048</t>
  </si>
  <si>
    <t>0481</t>
  </si>
  <si>
    <t>PERIPHERAL, CRANIAL AND AUTONOMIC NERVE DISORDERS</t>
  </si>
  <si>
    <t>0482</t>
  </si>
  <si>
    <t>0483</t>
  </si>
  <si>
    <t>0484</t>
  </si>
  <si>
    <t>049</t>
  </si>
  <si>
    <t>0491</t>
  </si>
  <si>
    <t>BACTERIAL AND TUBERCULOUS INFECTIONS OF NERVOUS SYSTEM</t>
  </si>
  <si>
    <t>0492</t>
  </si>
  <si>
    <t>0493</t>
  </si>
  <si>
    <t>0494</t>
  </si>
  <si>
    <t>050</t>
  </si>
  <si>
    <t>0501</t>
  </si>
  <si>
    <t>NON-BACTERIAL INFECTIONS OF NERVOUS SYSTEM EXCEPT VIRAL MENINGITIS</t>
  </si>
  <si>
    <t>0502</t>
  </si>
  <si>
    <t>0503</t>
  </si>
  <si>
    <t>0504</t>
  </si>
  <si>
    <t>051</t>
  </si>
  <si>
    <t>0511</t>
  </si>
  <si>
    <t>VIRAL MENINGITIS</t>
  </si>
  <si>
    <t>0512</t>
  </si>
  <si>
    <t>0513</t>
  </si>
  <si>
    <t>0514</t>
  </si>
  <si>
    <t>052</t>
  </si>
  <si>
    <t>0521</t>
  </si>
  <si>
    <t>ALTERATION IN CONSCIOUSNESS</t>
  </si>
  <si>
    <t>0522</t>
  </si>
  <si>
    <t>0523</t>
  </si>
  <si>
    <t>0524</t>
  </si>
  <si>
    <t>053</t>
  </si>
  <si>
    <t>0531</t>
  </si>
  <si>
    <t>SEIZURE</t>
  </si>
  <si>
    <t>0532</t>
  </si>
  <si>
    <t>0533</t>
  </si>
  <si>
    <t>0534</t>
  </si>
  <si>
    <t>054</t>
  </si>
  <si>
    <t>0541</t>
  </si>
  <si>
    <t>MIGRAINE AND OTHER HEADACHES</t>
  </si>
  <si>
    <t>0542</t>
  </si>
  <si>
    <t>0543</t>
  </si>
  <si>
    <t>0544</t>
  </si>
  <si>
    <t>055</t>
  </si>
  <si>
    <t>0551</t>
  </si>
  <si>
    <t>HEAD TRAUMA WITH COMA &gt; 1 HOUR OR HEMORRHAGE</t>
  </si>
  <si>
    <t>0552</t>
  </si>
  <si>
    <t>0553</t>
  </si>
  <si>
    <t>0554</t>
  </si>
  <si>
    <t>056</t>
  </si>
  <si>
    <t>0561</t>
  </si>
  <si>
    <t>BRAIN CONTUSION OR LACERATION AND COMPLICATED SKULL FRACTURE, COMA &lt; 1 HOUR OR NO COMA</t>
  </si>
  <si>
    <t>0562</t>
  </si>
  <si>
    <t>0563</t>
  </si>
  <si>
    <t>0564</t>
  </si>
  <si>
    <t>057</t>
  </si>
  <si>
    <t>0571</t>
  </si>
  <si>
    <t>CONCUSSION, CLOSED SKULL FRACTURE NOS, AND UNCOMPLICATED INTRACRANIAL INJURY, COMA &lt; 1 HOUR OR NO COMA</t>
  </si>
  <si>
    <t>0572</t>
  </si>
  <si>
    <t>0573</t>
  </si>
  <si>
    <t>0574</t>
  </si>
  <si>
    <t>058</t>
  </si>
  <si>
    <t>0581</t>
  </si>
  <si>
    <t>OTHER DISORDERS OF NERVOUS SYSTEM</t>
  </si>
  <si>
    <t>0582</t>
  </si>
  <si>
    <t>0583</t>
  </si>
  <si>
    <t>0584</t>
  </si>
  <si>
    <t>059</t>
  </si>
  <si>
    <t>0591</t>
  </si>
  <si>
    <t>ANOXIC AND OTHER SEVERE BRAIN DAMAGE</t>
  </si>
  <si>
    <t>0592</t>
  </si>
  <si>
    <t>0593</t>
  </si>
  <si>
    <t>0594</t>
  </si>
  <si>
    <t>073</t>
  </si>
  <si>
    <t>0731</t>
  </si>
  <si>
    <t>ORBIT AND EYE PROCEDURES</t>
  </si>
  <si>
    <t>0732</t>
  </si>
  <si>
    <t>0733</t>
  </si>
  <si>
    <t>0734</t>
  </si>
  <si>
    <t>082</t>
  </si>
  <si>
    <t>0821</t>
  </si>
  <si>
    <t>EYE INFECTIONS AND OTHER EYE DISORDERS</t>
  </si>
  <si>
    <t>0822</t>
  </si>
  <si>
    <t>0823</t>
  </si>
  <si>
    <t>0824</t>
  </si>
  <si>
    <t>089</t>
  </si>
  <si>
    <t>0891</t>
  </si>
  <si>
    <t>MAJOR CRANIAL OR FACIAL BONE PROCEDURES</t>
  </si>
  <si>
    <t>0892</t>
  </si>
  <si>
    <t>0893</t>
  </si>
  <si>
    <t>0894</t>
  </si>
  <si>
    <t>091</t>
  </si>
  <si>
    <t>0911</t>
  </si>
  <si>
    <t>OTHER MAJOR HEAD AND NECK PROCEDURES</t>
  </si>
  <si>
    <t>0912</t>
  </si>
  <si>
    <t>0913</t>
  </si>
  <si>
    <t>0914</t>
  </si>
  <si>
    <t>092</t>
  </si>
  <si>
    <t>0921</t>
  </si>
  <si>
    <t>FACIAL BONE PROCEDURES EXCEPT MAJOR CRANIAL OR FACIAL BONE PROCEDURES</t>
  </si>
  <si>
    <t>0922</t>
  </si>
  <si>
    <t>0923</t>
  </si>
  <si>
    <t>0924</t>
  </si>
  <si>
    <t>095</t>
  </si>
  <si>
    <t>0951</t>
  </si>
  <si>
    <t>CLEFT LIP AND PALATE REPAIR</t>
  </si>
  <si>
    <t>0952</t>
  </si>
  <si>
    <t>0953</t>
  </si>
  <si>
    <t>0954</t>
  </si>
  <si>
    <t>097</t>
  </si>
  <si>
    <t>0971</t>
  </si>
  <si>
    <t>TONSIL AND ADENOID PROCEDURES</t>
  </si>
  <si>
    <t>0972</t>
  </si>
  <si>
    <t>0973</t>
  </si>
  <si>
    <t>0974</t>
  </si>
  <si>
    <t>098</t>
  </si>
  <si>
    <t>0981</t>
  </si>
  <si>
    <t>0982</t>
  </si>
  <si>
    <t>0983</t>
  </si>
  <si>
    <t>0984</t>
  </si>
  <si>
    <t>110</t>
  </si>
  <si>
    <t>1101</t>
  </si>
  <si>
    <t>EAR, NOSE, MOUTH, THROAT AND CRANIAL OR FACIAL MALIGNANCIES</t>
  </si>
  <si>
    <t>1102</t>
  </si>
  <si>
    <t>1103</t>
  </si>
  <si>
    <t>1104</t>
  </si>
  <si>
    <t>111</t>
  </si>
  <si>
    <t>1111</t>
  </si>
  <si>
    <t>VERTIGO AND OTHER LABYRINTH DISORDERS</t>
  </si>
  <si>
    <t>1112</t>
  </si>
  <si>
    <t>1113</t>
  </si>
  <si>
    <t>1114</t>
  </si>
  <si>
    <t>113</t>
  </si>
  <si>
    <t>1131</t>
  </si>
  <si>
    <t>INFECTIONS OF UPPER RESPIRATORY TRACT</t>
  </si>
  <si>
    <t>1132</t>
  </si>
  <si>
    <t>1133</t>
  </si>
  <si>
    <t>1134</t>
  </si>
  <si>
    <t>114</t>
  </si>
  <si>
    <t>1141</t>
  </si>
  <si>
    <t>DENTAL DISEASES AND DISORDERS</t>
  </si>
  <si>
    <t>1142</t>
  </si>
  <si>
    <t>1143</t>
  </si>
  <si>
    <t>1144</t>
  </si>
  <si>
    <t>115</t>
  </si>
  <si>
    <t>1151</t>
  </si>
  <si>
    <t>OTHER EAR, NOSE, MOUTH, THROAT AND CRANIAL OR FACIAL DIAGNOSES</t>
  </si>
  <si>
    <t>1152</t>
  </si>
  <si>
    <t>1153</t>
  </si>
  <si>
    <t>1154</t>
  </si>
  <si>
    <t>120</t>
  </si>
  <si>
    <t>1201</t>
  </si>
  <si>
    <t>MAJOR RESPIRATORY AND CHEST PROCEDURES</t>
  </si>
  <si>
    <t>1202</t>
  </si>
  <si>
    <t>1203</t>
  </si>
  <si>
    <t>1204</t>
  </si>
  <si>
    <t>121</t>
  </si>
  <si>
    <t>1211</t>
  </si>
  <si>
    <t>OTHER RESPIRATORY AND CHEST PROCEDURES</t>
  </si>
  <si>
    <t>1212</t>
  </si>
  <si>
    <t>1213</t>
  </si>
  <si>
    <t>1214</t>
  </si>
  <si>
    <t>130</t>
  </si>
  <si>
    <t>1301</t>
  </si>
  <si>
    <t>RESPIRATORY SYSTEM DIAGNOSIS WITH VENTILATOR SUPPORT &gt; 96 HOURS</t>
  </si>
  <si>
    <t>1302</t>
  </si>
  <si>
    <t>1303</t>
  </si>
  <si>
    <t>1304</t>
  </si>
  <si>
    <t>131</t>
  </si>
  <si>
    <t>1311</t>
  </si>
  <si>
    <t>CYSTIC FIBROSIS - PULMONARY DISEASE</t>
  </si>
  <si>
    <t>1312</t>
  </si>
  <si>
    <t>1313</t>
  </si>
  <si>
    <t>1314</t>
  </si>
  <si>
    <t>132</t>
  </si>
  <si>
    <t>1321</t>
  </si>
  <si>
    <t>BPD AND OTHER CHRONIC RESPIRATORY DISEASES ARISING IN PERINATAL PERIOD</t>
  </si>
  <si>
    <t>1322</t>
  </si>
  <si>
    <t>1323</t>
  </si>
  <si>
    <t>1324</t>
  </si>
  <si>
    <t>133</t>
  </si>
  <si>
    <t>1331</t>
  </si>
  <si>
    <t>RESPIRATORY FAILURE</t>
  </si>
  <si>
    <t>1332</t>
  </si>
  <si>
    <t>1333</t>
  </si>
  <si>
    <t>1334</t>
  </si>
  <si>
    <t>134</t>
  </si>
  <si>
    <t>1341</t>
  </si>
  <si>
    <t>PULMONARY EMBOLISM</t>
  </si>
  <si>
    <t>1342</t>
  </si>
  <si>
    <t>1343</t>
  </si>
  <si>
    <t>1344</t>
  </si>
  <si>
    <t>135</t>
  </si>
  <si>
    <t>1351</t>
  </si>
  <si>
    <t>MAJOR CHEST AND RESPIRATORY TRAUMA</t>
  </si>
  <si>
    <t>1352</t>
  </si>
  <si>
    <t>1353</t>
  </si>
  <si>
    <t>1354</t>
  </si>
  <si>
    <t>136</t>
  </si>
  <si>
    <t>1361</t>
  </si>
  <si>
    <t>RESPIRATORY MALIGNANCY</t>
  </si>
  <si>
    <t>1362</t>
  </si>
  <si>
    <t>1363</t>
  </si>
  <si>
    <t>1364</t>
  </si>
  <si>
    <t>137</t>
  </si>
  <si>
    <t>1371</t>
  </si>
  <si>
    <t>MAJOR RESPIRATORY INFECTIONS AND INFLAMMATIONS</t>
  </si>
  <si>
    <t>1372</t>
  </si>
  <si>
    <t>1373</t>
  </si>
  <si>
    <t>1374</t>
  </si>
  <si>
    <t>138</t>
  </si>
  <si>
    <t>1381</t>
  </si>
  <si>
    <t>BRONCHIOLITIS AND RSV PNEUMONIA</t>
  </si>
  <si>
    <t>1382</t>
  </si>
  <si>
    <t>1383</t>
  </si>
  <si>
    <t>1384</t>
  </si>
  <si>
    <t>139</t>
  </si>
  <si>
    <t>1391</t>
  </si>
  <si>
    <t>OTHER PNEUMONIA</t>
  </si>
  <si>
    <t>1392</t>
  </si>
  <si>
    <t>1393</t>
  </si>
  <si>
    <t>1394</t>
  </si>
  <si>
    <t>140</t>
  </si>
  <si>
    <t>1401</t>
  </si>
  <si>
    <t>CHRONIC OBSTRUCTIVE PULMONARY DISEASE</t>
  </si>
  <si>
    <t>1402</t>
  </si>
  <si>
    <t>1403</t>
  </si>
  <si>
    <t>1404</t>
  </si>
  <si>
    <t>141</t>
  </si>
  <si>
    <t>1411</t>
  </si>
  <si>
    <t>ASTHMA</t>
  </si>
  <si>
    <t>1412</t>
  </si>
  <si>
    <t>1413</t>
  </si>
  <si>
    <t>1414</t>
  </si>
  <si>
    <t>142</t>
  </si>
  <si>
    <t>1421</t>
  </si>
  <si>
    <t>INTERSTITIAL AND ALVEOLAR LUNG DISEASES</t>
  </si>
  <si>
    <t>1422</t>
  </si>
  <si>
    <t>1423</t>
  </si>
  <si>
    <t>1424</t>
  </si>
  <si>
    <t>143</t>
  </si>
  <si>
    <t>1431</t>
  </si>
  <si>
    <t>OTHER RESPIRATORY DIAGNOSES EXCEPT SIGNS, SYMPTOMS AND MISCELLANEOUS DIAGNOSES</t>
  </si>
  <si>
    <t>1432</t>
  </si>
  <si>
    <t>1433</t>
  </si>
  <si>
    <t>1434</t>
  </si>
  <si>
    <t>144</t>
  </si>
  <si>
    <t>1441</t>
  </si>
  <si>
    <t>RESPIRATORY SIGNS, SYMPTOMS AND MISCELLANEOUS DIAGNOSES</t>
  </si>
  <si>
    <t>1442</t>
  </si>
  <si>
    <t>1443</t>
  </si>
  <si>
    <t>1444</t>
  </si>
  <si>
    <t>145</t>
  </si>
  <si>
    <t>1451</t>
  </si>
  <si>
    <t>ACUTE BRONCHITIS AND RELATED SYMPTOMS</t>
  </si>
  <si>
    <t>1452</t>
  </si>
  <si>
    <t>1453</t>
  </si>
  <si>
    <t>1454</t>
  </si>
  <si>
    <t>160</t>
  </si>
  <si>
    <t>1601</t>
  </si>
  <si>
    <t>MAJOR CARDIOTHORACIC REPAIR OF HEART ANOMALY</t>
  </si>
  <si>
    <t>1602</t>
  </si>
  <si>
    <t>1603</t>
  </si>
  <si>
    <t>1604</t>
  </si>
  <si>
    <t>161</t>
  </si>
  <si>
    <t>1611</t>
  </si>
  <si>
    <t>IMPLANTABLE HEART ASSIST SYSTEMS</t>
  </si>
  <si>
    <t>1612</t>
  </si>
  <si>
    <t>1613</t>
  </si>
  <si>
    <t>1614</t>
  </si>
  <si>
    <t>162</t>
  </si>
  <si>
    <t>1621</t>
  </si>
  <si>
    <t>CARDIAC VALVE PROCEDURES WITH AMI OR COMPLEX PRINCIPAL DIAGNOSIS</t>
  </si>
  <si>
    <t>1622</t>
  </si>
  <si>
    <t>1623</t>
  </si>
  <si>
    <t>1624</t>
  </si>
  <si>
    <t>163</t>
  </si>
  <si>
    <t>1631</t>
  </si>
  <si>
    <t>CARDIAC VALVE PROCEDURES WITHOUT AMI OR COMPLEX PRINCIPAL DIAGNOSIS</t>
  </si>
  <si>
    <t>1632</t>
  </si>
  <si>
    <t>1633</t>
  </si>
  <si>
    <t>1634</t>
  </si>
  <si>
    <t>165</t>
  </si>
  <si>
    <t>1651</t>
  </si>
  <si>
    <t>CORONARY BYPASS WITH AMI OR COMPLEX PRINCIPAL DIAGNOSIS</t>
  </si>
  <si>
    <t>1652</t>
  </si>
  <si>
    <t>1653</t>
  </si>
  <si>
    <t>1654</t>
  </si>
  <si>
    <t>166</t>
  </si>
  <si>
    <t>1661</t>
  </si>
  <si>
    <t>CORONARY BYPASS WITHOUT AMI OR COMPLEX PRINCIPAL DIAGNOSIS</t>
  </si>
  <si>
    <t>1662</t>
  </si>
  <si>
    <t>1663</t>
  </si>
  <si>
    <t>1664</t>
  </si>
  <si>
    <t>167</t>
  </si>
  <si>
    <t>1671</t>
  </si>
  <si>
    <t>1672</t>
  </si>
  <si>
    <t>1673</t>
  </si>
  <si>
    <t>1674</t>
  </si>
  <si>
    <t>169</t>
  </si>
  <si>
    <t>1691</t>
  </si>
  <si>
    <t>MAJOR ABDOMINAL VASCULAR PROCEDURES</t>
  </si>
  <si>
    <t>1692</t>
  </si>
  <si>
    <t>1693</t>
  </si>
  <si>
    <t>1694</t>
  </si>
  <si>
    <t>170</t>
  </si>
  <si>
    <t>1701</t>
  </si>
  <si>
    <t>PERMANENT CARDIAC PACEMAKER IMPLANT WITH AMI, HEART FAILURE OR SHOCK</t>
  </si>
  <si>
    <t>1702</t>
  </si>
  <si>
    <t>1703</t>
  </si>
  <si>
    <t>1704</t>
  </si>
  <si>
    <t>171</t>
  </si>
  <si>
    <t>1711</t>
  </si>
  <si>
    <t>PERMANENT CARDIAC PACEMAKER IMPLANT WITHOUT AMI, HEART FAILURE OR SHOCK</t>
  </si>
  <si>
    <t>1712</t>
  </si>
  <si>
    <t>1713</t>
  </si>
  <si>
    <t>1714</t>
  </si>
  <si>
    <t>174</t>
  </si>
  <si>
    <t>1741</t>
  </si>
  <si>
    <t>PERCUTANEOUS CARDIAC INTERVENTION WITH AMI</t>
  </si>
  <si>
    <t>1742</t>
  </si>
  <si>
    <t>1743</t>
  </si>
  <si>
    <t>1744</t>
  </si>
  <si>
    <t>175</t>
  </si>
  <si>
    <t>1751</t>
  </si>
  <si>
    <t>PERCUTANEOUS CARDIAC INTERVENTION WITHOUT AMI</t>
  </si>
  <si>
    <t>1752</t>
  </si>
  <si>
    <t>1753</t>
  </si>
  <si>
    <t>1754</t>
  </si>
  <si>
    <t>176</t>
  </si>
  <si>
    <t>1761</t>
  </si>
  <si>
    <t>INSERTION, REVISION AND REPLACEMENTS OF PACEMAKER AND OTHER CARDIAC DEVICES</t>
  </si>
  <si>
    <t>1762</t>
  </si>
  <si>
    <t>1763</t>
  </si>
  <si>
    <t>1764</t>
  </si>
  <si>
    <t>177</t>
  </si>
  <si>
    <t>1771</t>
  </si>
  <si>
    <t>CARDIAC PACEMAKER AND DEFIBRILLATOR REVISION EXCEPT DEVICE REPLACEMENT</t>
  </si>
  <si>
    <t>1772</t>
  </si>
  <si>
    <t>1773</t>
  </si>
  <si>
    <t>1774</t>
  </si>
  <si>
    <t>178</t>
  </si>
  <si>
    <t>1781</t>
  </si>
  <si>
    <t>1782</t>
  </si>
  <si>
    <t>1783</t>
  </si>
  <si>
    <t>1784</t>
  </si>
  <si>
    <t>179</t>
  </si>
  <si>
    <t>1791</t>
  </si>
  <si>
    <t>DEFIBRILLATOR IMPLANTS</t>
  </si>
  <si>
    <t>1792</t>
  </si>
  <si>
    <t>1793</t>
  </si>
  <si>
    <t>1794</t>
  </si>
  <si>
    <t>180</t>
  </si>
  <si>
    <t>1801</t>
  </si>
  <si>
    <t>OTHER CIRCULATORY SYSTEM PROCEDURES</t>
  </si>
  <si>
    <t>1802</t>
  </si>
  <si>
    <t>1803</t>
  </si>
  <si>
    <t>1804</t>
  </si>
  <si>
    <t>181</t>
  </si>
  <si>
    <t>1811</t>
  </si>
  <si>
    <t>1812</t>
  </si>
  <si>
    <t>1813</t>
  </si>
  <si>
    <t>1814</t>
  </si>
  <si>
    <t>182</t>
  </si>
  <si>
    <t>1821</t>
  </si>
  <si>
    <t>OTHER PERIPHERAL VASCULAR AND RELATED PROCEDURES</t>
  </si>
  <si>
    <t>1822</t>
  </si>
  <si>
    <t>1823</t>
  </si>
  <si>
    <t>1824</t>
  </si>
  <si>
    <t>183</t>
  </si>
  <si>
    <t>1831</t>
  </si>
  <si>
    <t>PERCUTANEOUS STRUCTURAL CARDIAC PROCEDURES</t>
  </si>
  <si>
    <t>1832</t>
  </si>
  <si>
    <t>1833</t>
  </si>
  <si>
    <t>1834</t>
  </si>
  <si>
    <t>190</t>
  </si>
  <si>
    <t>1901</t>
  </si>
  <si>
    <t>ACUTE MYOCARDIAL INFARCTION</t>
  </si>
  <si>
    <t>1902</t>
  </si>
  <si>
    <t>1903</t>
  </si>
  <si>
    <t>1904</t>
  </si>
  <si>
    <t>191</t>
  </si>
  <si>
    <t>1911</t>
  </si>
  <si>
    <t>CARDIAC CATHETERIZATION FOR CORONARY ARTERY DISEASE</t>
  </si>
  <si>
    <t>1912</t>
  </si>
  <si>
    <t>1913</t>
  </si>
  <si>
    <t>1914</t>
  </si>
  <si>
    <t>192</t>
  </si>
  <si>
    <t>1921</t>
  </si>
  <si>
    <t>CARDIAC CATHETERIZATION FOR OTHER NON-CORONARY CONDITIONS</t>
  </si>
  <si>
    <t>1922</t>
  </si>
  <si>
    <t>1923</t>
  </si>
  <si>
    <t>1924</t>
  </si>
  <si>
    <t>193</t>
  </si>
  <si>
    <t>1931</t>
  </si>
  <si>
    <t>ACUTE AND SUBACUTE ENDOCARDITIS</t>
  </si>
  <si>
    <t>1932</t>
  </si>
  <si>
    <t>1933</t>
  </si>
  <si>
    <t>1934</t>
  </si>
  <si>
    <t>194</t>
  </si>
  <si>
    <t>1941</t>
  </si>
  <si>
    <t>HEART FAILURE</t>
  </si>
  <si>
    <t>1942</t>
  </si>
  <si>
    <t>1943</t>
  </si>
  <si>
    <t>1944</t>
  </si>
  <si>
    <t>196</t>
  </si>
  <si>
    <t>1961</t>
  </si>
  <si>
    <t>CARDIAC ARREST AND SHOCK</t>
  </si>
  <si>
    <t>1962</t>
  </si>
  <si>
    <t>1963</t>
  </si>
  <si>
    <t>1964</t>
  </si>
  <si>
    <t>197</t>
  </si>
  <si>
    <t>1971</t>
  </si>
  <si>
    <t>PERIPHERAL AND OTHER VASCULAR DISORDERS</t>
  </si>
  <si>
    <t>1972</t>
  </si>
  <si>
    <t>1973</t>
  </si>
  <si>
    <t>1974</t>
  </si>
  <si>
    <t>198</t>
  </si>
  <si>
    <t>1981</t>
  </si>
  <si>
    <t>ANGINA PECTORIS AND CORONARY ATHEROSCLEROSIS</t>
  </si>
  <si>
    <t>1982</t>
  </si>
  <si>
    <t>1983</t>
  </si>
  <si>
    <t>1984</t>
  </si>
  <si>
    <t>199</t>
  </si>
  <si>
    <t>1991</t>
  </si>
  <si>
    <t>HYPERTENSION</t>
  </si>
  <si>
    <t>1992</t>
  </si>
  <si>
    <t>1993</t>
  </si>
  <si>
    <t>1994</t>
  </si>
  <si>
    <t>200</t>
  </si>
  <si>
    <t>2001</t>
  </si>
  <si>
    <t>CARDIAC STRUCTURAL AND VALVULAR DISORDERS</t>
  </si>
  <si>
    <t>2002</t>
  </si>
  <si>
    <t>2003</t>
  </si>
  <si>
    <t>2004</t>
  </si>
  <si>
    <t>201</t>
  </si>
  <si>
    <t>2011</t>
  </si>
  <si>
    <t>CARDIAC ARRHYTHMIA AND CONDUCTION DISORDERS</t>
  </si>
  <si>
    <t>2012</t>
  </si>
  <si>
    <t>2013</t>
  </si>
  <si>
    <t>2014</t>
  </si>
  <si>
    <t>203</t>
  </si>
  <si>
    <t>2031</t>
  </si>
  <si>
    <t>CHEST PAIN</t>
  </si>
  <si>
    <t>2032</t>
  </si>
  <si>
    <t>2033</t>
  </si>
  <si>
    <t>2034</t>
  </si>
  <si>
    <t>204</t>
  </si>
  <si>
    <t>2041</t>
  </si>
  <si>
    <t>SYNCOPE AND COLLAPSE</t>
  </si>
  <si>
    <t>2042</t>
  </si>
  <si>
    <t>2043</t>
  </si>
  <si>
    <t>2044</t>
  </si>
  <si>
    <t>205</t>
  </si>
  <si>
    <t>2051</t>
  </si>
  <si>
    <t>CARDIOMYOPATHY</t>
  </si>
  <si>
    <t>2052</t>
  </si>
  <si>
    <t>2053</t>
  </si>
  <si>
    <t>2054</t>
  </si>
  <si>
    <t>206</t>
  </si>
  <si>
    <t>2061</t>
  </si>
  <si>
    <t>MALFUNCTION, REACTION, COMPLICATION OF CARDIAC OR VASCULAR DEVICE OR PROCEDURE</t>
  </si>
  <si>
    <t>2062</t>
  </si>
  <si>
    <t>2063</t>
  </si>
  <si>
    <t>2064</t>
  </si>
  <si>
    <t>207</t>
  </si>
  <si>
    <t>2071</t>
  </si>
  <si>
    <t>OTHER CIRCULATORY SYSTEM DIAGNOSES</t>
  </si>
  <si>
    <t>2072</t>
  </si>
  <si>
    <t>2073</t>
  </si>
  <si>
    <t>2074</t>
  </si>
  <si>
    <t>220</t>
  </si>
  <si>
    <t>2201</t>
  </si>
  <si>
    <t>MAJOR STOMACH, ESOPHAGEAL AND DUODENAL PROCEDURES</t>
  </si>
  <si>
    <t>2202</t>
  </si>
  <si>
    <t>2203</t>
  </si>
  <si>
    <t>2204</t>
  </si>
  <si>
    <t>222</t>
  </si>
  <si>
    <t>2221</t>
  </si>
  <si>
    <t>OTHER STOMACH, ESOPHAGEAL AND DUODENAL PROCEDURES</t>
  </si>
  <si>
    <t>2222</t>
  </si>
  <si>
    <t>2223</t>
  </si>
  <si>
    <t>2224</t>
  </si>
  <si>
    <t>223</t>
  </si>
  <si>
    <t>2231</t>
  </si>
  <si>
    <t>OTHER SMALL AND LARGE BOWEL PROCEDURES</t>
  </si>
  <si>
    <t>2232</t>
  </si>
  <si>
    <t>2233</t>
  </si>
  <si>
    <t>2234</t>
  </si>
  <si>
    <t>224</t>
  </si>
  <si>
    <t>2241</t>
  </si>
  <si>
    <t>PERITONEAL ADHESIOLYSIS</t>
  </si>
  <si>
    <t>2242</t>
  </si>
  <si>
    <t>2243</t>
  </si>
  <si>
    <t>2244</t>
  </si>
  <si>
    <t>226</t>
  </si>
  <si>
    <t>2261</t>
  </si>
  <si>
    <t>ANAL AND PERINEAL PROCEDURES</t>
  </si>
  <si>
    <t>2262</t>
  </si>
  <si>
    <t>2263</t>
  </si>
  <si>
    <t>2264</t>
  </si>
  <si>
    <t>227</t>
  </si>
  <si>
    <t>2271</t>
  </si>
  <si>
    <t>HERNIA PROCEDURES EXCEPT INGUINAL, FEMORAL AND UMBILICAL</t>
  </si>
  <si>
    <t>2272</t>
  </si>
  <si>
    <t>2273</t>
  </si>
  <si>
    <t>2274</t>
  </si>
  <si>
    <t>228</t>
  </si>
  <si>
    <t>2281</t>
  </si>
  <si>
    <t>INGUINAL, FEMORAL AND UMBILICAL HERNIA PROCEDURES</t>
  </si>
  <si>
    <t>2282</t>
  </si>
  <si>
    <t>2283</t>
  </si>
  <si>
    <t>2284</t>
  </si>
  <si>
    <t>229</t>
  </si>
  <si>
    <t>2291</t>
  </si>
  <si>
    <t>OTHER DIGESTIVE SYSTEM AND ABDOMINAL PROCEDURES</t>
  </si>
  <si>
    <t>2292</t>
  </si>
  <si>
    <t>2293</t>
  </si>
  <si>
    <t>2294</t>
  </si>
  <si>
    <t>230</t>
  </si>
  <si>
    <t>2301</t>
  </si>
  <si>
    <t>MAJOR SMALL BOWEL PROCEDURES</t>
  </si>
  <si>
    <t>2302</t>
  </si>
  <si>
    <t>2303</t>
  </si>
  <si>
    <t>2304</t>
  </si>
  <si>
    <t>231</t>
  </si>
  <si>
    <t>2311</t>
  </si>
  <si>
    <t>MAJOR LARGE BOWEL PROCEDURES</t>
  </si>
  <si>
    <t>2312</t>
  </si>
  <si>
    <t>2313</t>
  </si>
  <si>
    <t>2314</t>
  </si>
  <si>
    <t>232</t>
  </si>
  <si>
    <t>2321</t>
  </si>
  <si>
    <t>GASTRIC FUNDOPLICATION</t>
  </si>
  <si>
    <t>2322</t>
  </si>
  <si>
    <t>2323</t>
  </si>
  <si>
    <t>2324</t>
  </si>
  <si>
    <t>233</t>
  </si>
  <si>
    <t>2331</t>
  </si>
  <si>
    <t>APPENDECTOMY WITH COMPLEX PRINCIPAL DIAGNOSIS</t>
  </si>
  <si>
    <t>2332</t>
  </si>
  <si>
    <t>2333</t>
  </si>
  <si>
    <t>2334</t>
  </si>
  <si>
    <t>234</t>
  </si>
  <si>
    <t>2341</t>
  </si>
  <si>
    <t>APPENDECTOMY WITHOUT COMPLEX PRINCIPAL DIAGNOSIS</t>
  </si>
  <si>
    <t>2342</t>
  </si>
  <si>
    <t>2343</t>
  </si>
  <si>
    <t>2344</t>
  </si>
  <si>
    <t>240</t>
  </si>
  <si>
    <t>2401</t>
  </si>
  <si>
    <t>DIGESTIVE MALIGNANCY</t>
  </si>
  <si>
    <t>2402</t>
  </si>
  <si>
    <t>2403</t>
  </si>
  <si>
    <t>2404</t>
  </si>
  <si>
    <t>241</t>
  </si>
  <si>
    <t>2411</t>
  </si>
  <si>
    <t>PEPTIC ULCER AND GASTRITIS</t>
  </si>
  <si>
    <t>2412</t>
  </si>
  <si>
    <t>2413</t>
  </si>
  <si>
    <t>2414</t>
  </si>
  <si>
    <t>242</t>
  </si>
  <si>
    <t>2421</t>
  </si>
  <si>
    <t>MAJOR ESOPHAGEAL DISORDERS</t>
  </si>
  <si>
    <t>2422</t>
  </si>
  <si>
    <t>2423</t>
  </si>
  <si>
    <t>2424</t>
  </si>
  <si>
    <t>243</t>
  </si>
  <si>
    <t>2431</t>
  </si>
  <si>
    <t>OTHER ESOPHAGEAL DISORDERS</t>
  </si>
  <si>
    <t>2432</t>
  </si>
  <si>
    <t>2433</t>
  </si>
  <si>
    <t>2434</t>
  </si>
  <si>
    <t>244</t>
  </si>
  <si>
    <t>2441</t>
  </si>
  <si>
    <t>DIVERTICULITIS AND DIVERTICULOSIS</t>
  </si>
  <si>
    <t>2442</t>
  </si>
  <si>
    <t>2443</t>
  </si>
  <si>
    <t>2444</t>
  </si>
  <si>
    <t>245</t>
  </si>
  <si>
    <t>2451</t>
  </si>
  <si>
    <t>INFLAMMATORY BOWEL DISEASE</t>
  </si>
  <si>
    <t>2452</t>
  </si>
  <si>
    <t>2453</t>
  </si>
  <si>
    <t>2454</t>
  </si>
  <si>
    <t>246</t>
  </si>
  <si>
    <t>2461</t>
  </si>
  <si>
    <t>GASTROINTESTINAL VASCULAR INSUFFICIENCY</t>
  </si>
  <si>
    <t>2462</t>
  </si>
  <si>
    <t>2463</t>
  </si>
  <si>
    <t>2464</t>
  </si>
  <si>
    <t>247</t>
  </si>
  <si>
    <t>2471</t>
  </si>
  <si>
    <t>INTESTINAL OBSTRUCTION</t>
  </si>
  <si>
    <t>2472</t>
  </si>
  <si>
    <t>2473</t>
  </si>
  <si>
    <t>2474</t>
  </si>
  <si>
    <t>248</t>
  </si>
  <si>
    <t>2481</t>
  </si>
  <si>
    <t>MAJOR GASTROINTESTINAL AND PERITONEAL INFECTIONS</t>
  </si>
  <si>
    <t>2482</t>
  </si>
  <si>
    <t>2483</t>
  </si>
  <si>
    <t>2484</t>
  </si>
  <si>
    <t>249</t>
  </si>
  <si>
    <t>2491</t>
  </si>
  <si>
    <t>OTHER GASTROENTERITIS, NAUSEA AND VOMITING</t>
  </si>
  <si>
    <t>2492</t>
  </si>
  <si>
    <t>2493</t>
  </si>
  <si>
    <t>2494</t>
  </si>
  <si>
    <t>251</t>
  </si>
  <si>
    <t>2511</t>
  </si>
  <si>
    <t>ABDOMINAL PAIN</t>
  </si>
  <si>
    <t>2512</t>
  </si>
  <si>
    <t>2513</t>
  </si>
  <si>
    <t>2514</t>
  </si>
  <si>
    <t>252</t>
  </si>
  <si>
    <t>2521</t>
  </si>
  <si>
    <t>MALFUNCTION, REACTION AND COMPLICATION OF GASTROINTESTINAL DEVICE OR PROCEDURE</t>
  </si>
  <si>
    <t>2522</t>
  </si>
  <si>
    <t>2523</t>
  </si>
  <si>
    <t>2524</t>
  </si>
  <si>
    <t>253</t>
  </si>
  <si>
    <t>2531</t>
  </si>
  <si>
    <t>OTHER AND UNSPECIFIED GASTROINTESTINAL HEMORRHAGE</t>
  </si>
  <si>
    <t>2532</t>
  </si>
  <si>
    <t>2533</t>
  </si>
  <si>
    <t>2534</t>
  </si>
  <si>
    <t>254</t>
  </si>
  <si>
    <t>2541</t>
  </si>
  <si>
    <t>OTHER DIGESTIVE SYSTEM DIAGNOSES</t>
  </si>
  <si>
    <t>2542</t>
  </si>
  <si>
    <t>2543</t>
  </si>
  <si>
    <t>2544</t>
  </si>
  <si>
    <t>260</t>
  </si>
  <si>
    <t>2601</t>
  </si>
  <si>
    <t>MAJOR PANCREAS, LIVER AND SHUNT PROCEDURES</t>
  </si>
  <si>
    <t>2602</t>
  </si>
  <si>
    <t>2603</t>
  </si>
  <si>
    <t>2604</t>
  </si>
  <si>
    <t>261</t>
  </si>
  <si>
    <t>2611</t>
  </si>
  <si>
    <t>MAJOR BILIARY TRACT PROCEDURES</t>
  </si>
  <si>
    <t>2612</t>
  </si>
  <si>
    <t>2613</t>
  </si>
  <si>
    <t>2614</t>
  </si>
  <si>
    <t>263</t>
  </si>
  <si>
    <t>2631</t>
  </si>
  <si>
    <t>CHOLECYSTECTOMY</t>
  </si>
  <si>
    <t>2632</t>
  </si>
  <si>
    <t>2633</t>
  </si>
  <si>
    <t>2634</t>
  </si>
  <si>
    <t>264</t>
  </si>
  <si>
    <t>2641</t>
  </si>
  <si>
    <t>OTHER HEPATOBILIARY, PANCREAS AND ABDOMINAL PROCEDURES</t>
  </si>
  <si>
    <t>2642</t>
  </si>
  <si>
    <t>2643</t>
  </si>
  <si>
    <t>2644</t>
  </si>
  <si>
    <t>279</t>
  </si>
  <si>
    <t>2791</t>
  </si>
  <si>
    <t>HEPATIC COMA AND OTHER MAJOR ACUTE LIVER DISORDERS</t>
  </si>
  <si>
    <t>2792</t>
  </si>
  <si>
    <t>2793</t>
  </si>
  <si>
    <t>2794</t>
  </si>
  <si>
    <t>280</t>
  </si>
  <si>
    <t>2801</t>
  </si>
  <si>
    <t>ALCOHOLIC LIVER DISEASE</t>
  </si>
  <si>
    <t>2802</t>
  </si>
  <si>
    <t>2803</t>
  </si>
  <si>
    <t>2804</t>
  </si>
  <si>
    <t>281</t>
  </si>
  <si>
    <t>2811</t>
  </si>
  <si>
    <t>MALIGNANCY OF HEPATOBILIARY SYSTEM AND PANCREAS</t>
  </si>
  <si>
    <t>2812</t>
  </si>
  <si>
    <t>2813</t>
  </si>
  <si>
    <t>2814</t>
  </si>
  <si>
    <t>282</t>
  </si>
  <si>
    <t>2821</t>
  </si>
  <si>
    <t>DISORDERS OF PANCREAS EXCEPT MALIGNANCY</t>
  </si>
  <si>
    <t>2822</t>
  </si>
  <si>
    <t>2823</t>
  </si>
  <si>
    <t>2824</t>
  </si>
  <si>
    <t>283</t>
  </si>
  <si>
    <t>2831</t>
  </si>
  <si>
    <t>OTHER DISORDERS OF THE LIVER</t>
  </si>
  <si>
    <t>2832</t>
  </si>
  <si>
    <t>2833</t>
  </si>
  <si>
    <t>2834</t>
  </si>
  <si>
    <t>284</t>
  </si>
  <si>
    <t>2841</t>
  </si>
  <si>
    <t>DISORDERS OF GALLBLADDER AND BILIARY TRACT</t>
  </si>
  <si>
    <t>2842</t>
  </si>
  <si>
    <t>2843</t>
  </si>
  <si>
    <t>2844</t>
  </si>
  <si>
    <t>303</t>
  </si>
  <si>
    <t>3031</t>
  </si>
  <si>
    <t>DORSAL AND LUMBAR FUSION PROCEDURE FOR CURVATURE OF BACK</t>
  </si>
  <si>
    <t>3032</t>
  </si>
  <si>
    <t>3033</t>
  </si>
  <si>
    <t>3034</t>
  </si>
  <si>
    <t>304</t>
  </si>
  <si>
    <t>3041</t>
  </si>
  <si>
    <t>DORSAL AND LUMBAR FUSION PROCEDURE EXCEPT FOR CURVATURE OF BACK</t>
  </si>
  <si>
    <t>3042</t>
  </si>
  <si>
    <t>3043</t>
  </si>
  <si>
    <t>3044</t>
  </si>
  <si>
    <t>305</t>
  </si>
  <si>
    <t>3051</t>
  </si>
  <si>
    <t>AMPUTATION OF LOWER LIMB EXCEPT TOES</t>
  </si>
  <si>
    <t>3052</t>
  </si>
  <si>
    <t>3053</t>
  </si>
  <si>
    <t>3054</t>
  </si>
  <si>
    <t>308</t>
  </si>
  <si>
    <t>3081</t>
  </si>
  <si>
    <t>HIP AND FEMUR FRACTURE REPAIR</t>
  </si>
  <si>
    <t>3082</t>
  </si>
  <si>
    <t>3083</t>
  </si>
  <si>
    <t>3084</t>
  </si>
  <si>
    <t>309</t>
  </si>
  <si>
    <t>3091</t>
  </si>
  <si>
    <t>OTHER SIGNIFICANT HIP AND FEMUR SURGERY</t>
  </si>
  <si>
    <t>3092</t>
  </si>
  <si>
    <t>3093</t>
  </si>
  <si>
    <t>3094</t>
  </si>
  <si>
    <t>310</t>
  </si>
  <si>
    <t>3101</t>
  </si>
  <si>
    <t>VERTEBRAL AND INTERVERTEBRAL SPINAL PROCEDURES INCLUDING DISC PROCEDURES</t>
  </si>
  <si>
    <t>3102</t>
  </si>
  <si>
    <t>3103</t>
  </si>
  <si>
    <t>3104</t>
  </si>
  <si>
    <t>312</t>
  </si>
  <si>
    <t>3121</t>
  </si>
  <si>
    <t>3122</t>
  </si>
  <si>
    <t>3123</t>
  </si>
  <si>
    <t>3124</t>
  </si>
  <si>
    <t>313</t>
  </si>
  <si>
    <t>3131</t>
  </si>
  <si>
    <t>KNEE AND LOWER LEG PROCEDURES EXCEPT FOOT</t>
  </si>
  <si>
    <t>3132</t>
  </si>
  <si>
    <t>3133</t>
  </si>
  <si>
    <t>3134</t>
  </si>
  <si>
    <t>314</t>
  </si>
  <si>
    <t>3141</t>
  </si>
  <si>
    <t>FOOT AND TOE PROCEDURES</t>
  </si>
  <si>
    <t>3142</t>
  </si>
  <si>
    <t>3143</t>
  </si>
  <si>
    <t>3144</t>
  </si>
  <si>
    <t>315</t>
  </si>
  <si>
    <t>3151</t>
  </si>
  <si>
    <t>SHOULDER, UPPER ARM AND FOREARM PROCEDURES EXCEPT JOINT REPLACEMENT</t>
  </si>
  <si>
    <t>3152</t>
  </si>
  <si>
    <t>3153</t>
  </si>
  <si>
    <t>3154</t>
  </si>
  <si>
    <t>316</t>
  </si>
  <si>
    <t>3161</t>
  </si>
  <si>
    <t>HAND AND WRIST PROCEDURES</t>
  </si>
  <si>
    <t>3162</t>
  </si>
  <si>
    <t>3163</t>
  </si>
  <si>
    <t>3164</t>
  </si>
  <si>
    <t>317</t>
  </si>
  <si>
    <t>3171</t>
  </si>
  <si>
    <t>TENDON, MUSCLE AND OTHER SOFT TISSUE PROCEDURES</t>
  </si>
  <si>
    <t>3172</t>
  </si>
  <si>
    <t>3173</t>
  </si>
  <si>
    <t>3174</t>
  </si>
  <si>
    <t>320</t>
  </si>
  <si>
    <t>3201</t>
  </si>
  <si>
    <t>OTHER MUSCULOSKELETAL SYSTEM AND CONNECTIVE TISSUE PROCEDURES</t>
  </si>
  <si>
    <t>3202</t>
  </si>
  <si>
    <t>3203</t>
  </si>
  <si>
    <t>3204</t>
  </si>
  <si>
    <t>321</t>
  </si>
  <si>
    <t>3211</t>
  </si>
  <si>
    <t>SPINAL FUSION AND OTHER BACK AND NECK PROCEDURES EXCEPT FOR DISC PROCEDURES</t>
  </si>
  <si>
    <t>3212</t>
  </si>
  <si>
    <t>3213</t>
  </si>
  <si>
    <t>3214</t>
  </si>
  <si>
    <t>322</t>
  </si>
  <si>
    <t>3221</t>
  </si>
  <si>
    <t>SHOULDER AND ELBOW JOINT REPLACEMENT</t>
  </si>
  <si>
    <t>3222</t>
  </si>
  <si>
    <t>3223</t>
  </si>
  <si>
    <t>3224</t>
  </si>
  <si>
    <t>323</t>
  </si>
  <si>
    <t>3231</t>
  </si>
  <si>
    <t>NON-ELECTIVE OR COMPLEX HIP JOINT REPLACEMENT</t>
  </si>
  <si>
    <t>3232</t>
  </si>
  <si>
    <t>3233</t>
  </si>
  <si>
    <t>3234</t>
  </si>
  <si>
    <t>324</t>
  </si>
  <si>
    <t>3241</t>
  </si>
  <si>
    <t>ELECTIVE HIP JOINT REPLACEMENT</t>
  </si>
  <si>
    <t>3242</t>
  </si>
  <si>
    <t>3243</t>
  </si>
  <si>
    <t>3244</t>
  </si>
  <si>
    <t>325</t>
  </si>
  <si>
    <t>3251</t>
  </si>
  <si>
    <t>NON-ELECTIVE OR COMPLEX KNEE JOINT REPLACEMENT</t>
  </si>
  <si>
    <t>3252</t>
  </si>
  <si>
    <t>3253</t>
  </si>
  <si>
    <t>3254</t>
  </si>
  <si>
    <t>326</t>
  </si>
  <si>
    <t>3261</t>
  </si>
  <si>
    <t>ELECTIVE KNEE JOINT REPLACEMENT</t>
  </si>
  <si>
    <t>3262</t>
  </si>
  <si>
    <t>3263</t>
  </si>
  <si>
    <t>3264</t>
  </si>
  <si>
    <t>340</t>
  </si>
  <si>
    <t>3401</t>
  </si>
  <si>
    <t>FRACTURE OF FEMUR</t>
  </si>
  <si>
    <t>3402</t>
  </si>
  <si>
    <t>3403</t>
  </si>
  <si>
    <t>3404</t>
  </si>
  <si>
    <t>341</t>
  </si>
  <si>
    <t>3411</t>
  </si>
  <si>
    <t>FRACTURE OF PELVIS OR DISLOCATION OF HIP</t>
  </si>
  <si>
    <t>3412</t>
  </si>
  <si>
    <t>3413</t>
  </si>
  <si>
    <t>3414</t>
  </si>
  <si>
    <t>342</t>
  </si>
  <si>
    <t>3421</t>
  </si>
  <si>
    <t>FRACTURES AND DISLOCATIONS EXCEPT FEMUR, PELVIS AND BACK</t>
  </si>
  <si>
    <t>3422</t>
  </si>
  <si>
    <t>3423</t>
  </si>
  <si>
    <t>3424</t>
  </si>
  <si>
    <t>343</t>
  </si>
  <si>
    <t>3431</t>
  </si>
  <si>
    <t>MUSCULOSKELETAL MALIGNANCY AND PATHOLOGICAL FRACTURE DUE TO MUSCULOSKELETAL MALIGNANCY</t>
  </si>
  <si>
    <t>3432</t>
  </si>
  <si>
    <t>3433</t>
  </si>
  <si>
    <t>3434</t>
  </si>
  <si>
    <t>344</t>
  </si>
  <si>
    <t>3441</t>
  </si>
  <si>
    <t>OSTEOMYELITIS, SEPTIC ARTHRITIS AND OTHER MUSCULOSKELETAL INFECTIONS</t>
  </si>
  <si>
    <t>3442</t>
  </si>
  <si>
    <t>3443</t>
  </si>
  <si>
    <t>3444</t>
  </si>
  <si>
    <t>346</t>
  </si>
  <si>
    <t>3461</t>
  </si>
  <si>
    <t>CONNECTIVE TISSUE DISORDERS</t>
  </si>
  <si>
    <t>3462</t>
  </si>
  <si>
    <t>3463</t>
  </si>
  <si>
    <t>3464</t>
  </si>
  <si>
    <t>347</t>
  </si>
  <si>
    <t>3471</t>
  </si>
  <si>
    <t>OTHER BACK AND NECK DISORDERS, FRACTURES AND INJURIES</t>
  </si>
  <si>
    <t>3472</t>
  </si>
  <si>
    <t>3473</t>
  </si>
  <si>
    <t>3474</t>
  </si>
  <si>
    <t>349</t>
  </si>
  <si>
    <t>3491</t>
  </si>
  <si>
    <t>MALFUNCTION, REACTION, COMPLICATION OF ORTHOPEDIC DEVICE OR PROCEDURE</t>
  </si>
  <si>
    <t>3492</t>
  </si>
  <si>
    <t>3493</t>
  </si>
  <si>
    <t>3494</t>
  </si>
  <si>
    <t>351</t>
  </si>
  <si>
    <t>3511</t>
  </si>
  <si>
    <t>OTHER MUSCULOSKELETAL SYSTEM AND CONNECTIVE TISSUE DIAGNOSES</t>
  </si>
  <si>
    <t>3512</t>
  </si>
  <si>
    <t>3513</t>
  </si>
  <si>
    <t>3514</t>
  </si>
  <si>
    <t>361</t>
  </si>
  <si>
    <t>3611</t>
  </si>
  <si>
    <t>SKIN GRAFT FOR SKIN AND SUBCUTANEOUS TISSUE DIAGNOSES</t>
  </si>
  <si>
    <t>3612</t>
  </si>
  <si>
    <t>3613</t>
  </si>
  <si>
    <t>3614</t>
  </si>
  <si>
    <t>362</t>
  </si>
  <si>
    <t>3621</t>
  </si>
  <si>
    <t>MASTECTOMY PROCEDURES</t>
  </si>
  <si>
    <t>3622</t>
  </si>
  <si>
    <t>3623</t>
  </si>
  <si>
    <t>3624</t>
  </si>
  <si>
    <t>363</t>
  </si>
  <si>
    <t>3631</t>
  </si>
  <si>
    <t>BREAST PROCEDURES EXCEPT MASTECTOMY</t>
  </si>
  <si>
    <t>3632</t>
  </si>
  <si>
    <t>3633</t>
  </si>
  <si>
    <t>3634</t>
  </si>
  <si>
    <t>364</t>
  </si>
  <si>
    <t>3641</t>
  </si>
  <si>
    <t>OTHER SKIN, SUBCUTANEOUS TISSUE AND RELATED PROCEDURES</t>
  </si>
  <si>
    <t>3642</t>
  </si>
  <si>
    <t>3643</t>
  </si>
  <si>
    <t>3644</t>
  </si>
  <si>
    <t>380</t>
  </si>
  <si>
    <t>3801</t>
  </si>
  <si>
    <t>SKIN ULCERS</t>
  </si>
  <si>
    <t>3802</t>
  </si>
  <si>
    <t>3803</t>
  </si>
  <si>
    <t>3804</t>
  </si>
  <si>
    <t>381</t>
  </si>
  <si>
    <t>3811</t>
  </si>
  <si>
    <t>MAJOR SKIN DISORDERS</t>
  </si>
  <si>
    <t>3812</t>
  </si>
  <si>
    <t>3813</t>
  </si>
  <si>
    <t>3814</t>
  </si>
  <si>
    <t>382</t>
  </si>
  <si>
    <t>3821</t>
  </si>
  <si>
    <t>MALIGNANT BREAST DISORDERS</t>
  </si>
  <si>
    <t>3822</t>
  </si>
  <si>
    <t>3823</t>
  </si>
  <si>
    <t>3824</t>
  </si>
  <si>
    <t>383</t>
  </si>
  <si>
    <t>3831</t>
  </si>
  <si>
    <t>CELLULITIS AND OTHER SKIN INFECTIONS</t>
  </si>
  <si>
    <t>3832</t>
  </si>
  <si>
    <t>3833</t>
  </si>
  <si>
    <t>3834</t>
  </si>
  <si>
    <t>384</t>
  </si>
  <si>
    <t>3841</t>
  </si>
  <si>
    <t>CONTUSION, OPEN WOUND AND OTHER TRAUMA TO SKIN AND SUBCUTANEOUS TISSUE</t>
  </si>
  <si>
    <t>3842</t>
  </si>
  <si>
    <t>3843</t>
  </si>
  <si>
    <t>3844</t>
  </si>
  <si>
    <t>385</t>
  </si>
  <si>
    <t>3851</t>
  </si>
  <si>
    <t>OTHER SKIN, SUBCUTANEOUS TISSUE AND BREAST DISORDERS</t>
  </si>
  <si>
    <t>3852</t>
  </si>
  <si>
    <t>3853</t>
  </si>
  <si>
    <t>3854</t>
  </si>
  <si>
    <t>401</t>
  </si>
  <si>
    <t>4011</t>
  </si>
  <si>
    <t>ADRENAL PROCEDURES</t>
  </si>
  <si>
    <t>4012</t>
  </si>
  <si>
    <t>4013</t>
  </si>
  <si>
    <t>4014</t>
  </si>
  <si>
    <t>403</t>
  </si>
  <si>
    <t>4031</t>
  </si>
  <si>
    <t>PROCEDURES FOR OBESITY</t>
  </si>
  <si>
    <t>4032</t>
  </si>
  <si>
    <t>4033</t>
  </si>
  <si>
    <t>4034</t>
  </si>
  <si>
    <t>404</t>
  </si>
  <si>
    <t>4041</t>
  </si>
  <si>
    <t>THYROID, PARATHYROID AND THYROGLOSSAL PROCEDURES</t>
  </si>
  <si>
    <t>4042</t>
  </si>
  <si>
    <t>4043</t>
  </si>
  <si>
    <t>4044</t>
  </si>
  <si>
    <t>405</t>
  </si>
  <si>
    <t>4051</t>
  </si>
  <si>
    <t>OTHER PROCEDURES FOR ENDOCRINE, NUTRITIONAL AND METABOLIC DISORDERS</t>
  </si>
  <si>
    <t>4052</t>
  </si>
  <si>
    <t>4053</t>
  </si>
  <si>
    <t>4054</t>
  </si>
  <si>
    <t>420</t>
  </si>
  <si>
    <t>4201</t>
  </si>
  <si>
    <t>DIABETES</t>
  </si>
  <si>
    <t>4202</t>
  </si>
  <si>
    <t>4203</t>
  </si>
  <si>
    <t>4204</t>
  </si>
  <si>
    <t>421</t>
  </si>
  <si>
    <t>4211</t>
  </si>
  <si>
    <t>MALNUTRITION, FAILURE TO THRIVE AND OTHER NUTRITIONAL DISORDERS</t>
  </si>
  <si>
    <t>4212</t>
  </si>
  <si>
    <t>4213</t>
  </si>
  <si>
    <t>4214</t>
  </si>
  <si>
    <t>422</t>
  </si>
  <si>
    <t>4221</t>
  </si>
  <si>
    <t>HYPOVOLEMIA AND RELATED ELECTROLYTE DISORDERS</t>
  </si>
  <si>
    <t>4222</t>
  </si>
  <si>
    <t>4223</t>
  </si>
  <si>
    <t>4224</t>
  </si>
  <si>
    <t>423</t>
  </si>
  <si>
    <t>4231</t>
  </si>
  <si>
    <t>INBORN ERRORS OF METABOLISM</t>
  </si>
  <si>
    <t>4232</t>
  </si>
  <si>
    <t>4233</t>
  </si>
  <si>
    <t>4234</t>
  </si>
  <si>
    <t>424</t>
  </si>
  <si>
    <t>4241</t>
  </si>
  <si>
    <t>OTHER ENDOCRINE DISORDERS</t>
  </si>
  <si>
    <t>4242</t>
  </si>
  <si>
    <t>4243</t>
  </si>
  <si>
    <t>4244</t>
  </si>
  <si>
    <t>425</t>
  </si>
  <si>
    <t>4251</t>
  </si>
  <si>
    <t>OTHER NON-HYPOVOLEMIC ELECTROLYTE DISORDERS</t>
  </si>
  <si>
    <t>4252</t>
  </si>
  <si>
    <t>4253</t>
  </si>
  <si>
    <t>4254</t>
  </si>
  <si>
    <t>426</t>
  </si>
  <si>
    <t>4261</t>
  </si>
  <si>
    <t>NON-HYPOVOLEMIC SODIUM DISORDERS</t>
  </si>
  <si>
    <t>4262</t>
  </si>
  <si>
    <t>4263</t>
  </si>
  <si>
    <t>4264</t>
  </si>
  <si>
    <t>427</t>
  </si>
  <si>
    <t>4271</t>
  </si>
  <si>
    <t>THYROID DISORDERS</t>
  </si>
  <si>
    <t>4272</t>
  </si>
  <si>
    <t>4273</t>
  </si>
  <si>
    <t>4274</t>
  </si>
  <si>
    <t>440</t>
  </si>
  <si>
    <t>4401</t>
  </si>
  <si>
    <t>KIDNEY TRANSPLANT</t>
  </si>
  <si>
    <t>4402</t>
  </si>
  <si>
    <t>4403</t>
  </si>
  <si>
    <t>4404</t>
  </si>
  <si>
    <t>441</t>
  </si>
  <si>
    <t>4411</t>
  </si>
  <si>
    <t>MAJOR BLADDER PROCEDURES</t>
  </si>
  <si>
    <t>4412</t>
  </si>
  <si>
    <t>4413</t>
  </si>
  <si>
    <t>4414</t>
  </si>
  <si>
    <t>442</t>
  </si>
  <si>
    <t>4421</t>
  </si>
  <si>
    <t>KIDNEY AND URINARY TRACT PROCEDURES FOR MALIGNANCY</t>
  </si>
  <si>
    <t>4422</t>
  </si>
  <si>
    <t>4423</t>
  </si>
  <si>
    <t>4424</t>
  </si>
  <si>
    <t>443</t>
  </si>
  <si>
    <t>4431</t>
  </si>
  <si>
    <t>KIDNEY AND URINARY TRACT PROCEDURES FOR NON-MALIGNANCY</t>
  </si>
  <si>
    <t>4432</t>
  </si>
  <si>
    <t>4433</t>
  </si>
  <si>
    <t>4434</t>
  </si>
  <si>
    <t>444</t>
  </si>
  <si>
    <t>4441</t>
  </si>
  <si>
    <t>RENAL DIALYSIS ACCESS DEVICE PROCEDURES</t>
  </si>
  <si>
    <t>4442</t>
  </si>
  <si>
    <t>4443</t>
  </si>
  <si>
    <t>4444</t>
  </si>
  <si>
    <t>445</t>
  </si>
  <si>
    <t>4451</t>
  </si>
  <si>
    <t>OTHER BLADDER PROCEDURES</t>
  </si>
  <si>
    <t>4452</t>
  </si>
  <si>
    <t>4453</t>
  </si>
  <si>
    <t>4454</t>
  </si>
  <si>
    <t>446</t>
  </si>
  <si>
    <t>4461</t>
  </si>
  <si>
    <t>URETHRAL AND TRANSURETHRAL PROCEDURES</t>
  </si>
  <si>
    <t>4462</t>
  </si>
  <si>
    <t>4463</t>
  </si>
  <si>
    <t>4464</t>
  </si>
  <si>
    <t>447</t>
  </si>
  <si>
    <t>4471</t>
  </si>
  <si>
    <t>4472</t>
  </si>
  <si>
    <t>4473</t>
  </si>
  <si>
    <t>4474</t>
  </si>
  <si>
    <t>461</t>
  </si>
  <si>
    <t>4611</t>
  </si>
  <si>
    <t>KIDNEY AND URINARY TRACT MALIGNANCY</t>
  </si>
  <si>
    <t>4612</t>
  </si>
  <si>
    <t>4613</t>
  </si>
  <si>
    <t>4614</t>
  </si>
  <si>
    <t>462</t>
  </si>
  <si>
    <t>4621</t>
  </si>
  <si>
    <t>NEPHRITIS AND NEPHROSIS</t>
  </si>
  <si>
    <t>4622</t>
  </si>
  <si>
    <t>4623</t>
  </si>
  <si>
    <t>4624</t>
  </si>
  <si>
    <t>463</t>
  </si>
  <si>
    <t>4631</t>
  </si>
  <si>
    <t>KIDNEY AND URINARY TRACT INFECTIONS</t>
  </si>
  <si>
    <t>4632</t>
  </si>
  <si>
    <t>4633</t>
  </si>
  <si>
    <t>4634</t>
  </si>
  <si>
    <t>465</t>
  </si>
  <si>
    <t>4651</t>
  </si>
  <si>
    <t>URINARY STONES AND ACQUIRED UPPER URINARY TRACT OBSTRUCTION</t>
  </si>
  <si>
    <t>4652</t>
  </si>
  <si>
    <t>4653</t>
  </si>
  <si>
    <t>4654</t>
  </si>
  <si>
    <t>466</t>
  </si>
  <si>
    <t>4661</t>
  </si>
  <si>
    <t>MALFUNCTION, REACTION, COMPLICATION OF GENITOURINARY DEVICE OR PROCEDURE</t>
  </si>
  <si>
    <t>4662</t>
  </si>
  <si>
    <t>4663</t>
  </si>
  <si>
    <t>4664</t>
  </si>
  <si>
    <t>468</t>
  </si>
  <si>
    <t>4681</t>
  </si>
  <si>
    <t>OTHER KIDNEY AND URINARY TRACT DIAGNOSES, SIGNS AND SYMPTOMS</t>
  </si>
  <si>
    <t>4682</t>
  </si>
  <si>
    <t>4683</t>
  </si>
  <si>
    <t>4684</t>
  </si>
  <si>
    <t>469</t>
  </si>
  <si>
    <t>4691</t>
  </si>
  <si>
    <t>ACUTE KIDNEY INJURY</t>
  </si>
  <si>
    <t>4692</t>
  </si>
  <si>
    <t>4693</t>
  </si>
  <si>
    <t>4694</t>
  </si>
  <si>
    <t>470</t>
  </si>
  <si>
    <t>4701</t>
  </si>
  <si>
    <t>CHRONIC KIDNEY DISEASE</t>
  </si>
  <si>
    <t>4702</t>
  </si>
  <si>
    <t>4703</t>
  </si>
  <si>
    <t>4704</t>
  </si>
  <si>
    <t>482</t>
  </si>
  <si>
    <t>4821</t>
  </si>
  <si>
    <t>TRANSURETHRAL PROSTATECTOMY</t>
  </si>
  <si>
    <t>4822</t>
  </si>
  <si>
    <t>4823</t>
  </si>
  <si>
    <t>4824</t>
  </si>
  <si>
    <t>483</t>
  </si>
  <si>
    <t>4831</t>
  </si>
  <si>
    <t>PENIS, TESTES AND SCROTAL PROCEDURES</t>
  </si>
  <si>
    <t>4832</t>
  </si>
  <si>
    <t>4833</t>
  </si>
  <si>
    <t>4834</t>
  </si>
  <si>
    <t>484</t>
  </si>
  <si>
    <t>4841</t>
  </si>
  <si>
    <t>OTHER MALE REPRODUCTIVE SYSTEM AND RELATED PROCEDURES</t>
  </si>
  <si>
    <t>4842</t>
  </si>
  <si>
    <t>4843</t>
  </si>
  <si>
    <t>4844</t>
  </si>
  <si>
    <t>500</t>
  </si>
  <si>
    <t>5001</t>
  </si>
  <si>
    <t>MALIGNANCY, MALE REPRODUCTIVE SYSTEM</t>
  </si>
  <si>
    <t>5002</t>
  </si>
  <si>
    <t>5003</t>
  </si>
  <si>
    <t>5004</t>
  </si>
  <si>
    <t>501</t>
  </si>
  <si>
    <t>5011</t>
  </si>
  <si>
    <t>MALE REPRODUCTIVE SYSTEM DIAGNOSES EXCEPT MALIGNANCY</t>
  </si>
  <si>
    <t>5012</t>
  </si>
  <si>
    <t>5013</t>
  </si>
  <si>
    <t>5014</t>
  </si>
  <si>
    <t>511</t>
  </si>
  <si>
    <t>5111</t>
  </si>
  <si>
    <t>UTERINE AND ADNEXA PROCEDURES FOR OVARIAN AND ADNEXAL MALIGNANCY</t>
  </si>
  <si>
    <t>5112</t>
  </si>
  <si>
    <t>5113</t>
  </si>
  <si>
    <t>5114</t>
  </si>
  <si>
    <t>512</t>
  </si>
  <si>
    <t>5121</t>
  </si>
  <si>
    <t>UTERINE AND ADNEXA PROCEDURES FOR NON-OVARIAN AND NON-ADNEXAL MALIGNANCY</t>
  </si>
  <si>
    <t>5122</t>
  </si>
  <si>
    <t>5123</t>
  </si>
  <si>
    <t>5124</t>
  </si>
  <si>
    <t>513</t>
  </si>
  <si>
    <t>5131</t>
  </si>
  <si>
    <t>UTERINE AND ADNEXA PROCEDURES FOR NON-MALIGNANCY EXCEPT LEIOMYOMA</t>
  </si>
  <si>
    <t>5132</t>
  </si>
  <si>
    <t>5133</t>
  </si>
  <si>
    <t>5134</t>
  </si>
  <si>
    <t>514</t>
  </si>
  <si>
    <t>5141</t>
  </si>
  <si>
    <t>FEMALE REPRODUCTIVE SYSTEM RECONSTRUCTIVE PROCEDURES</t>
  </si>
  <si>
    <t>5142</t>
  </si>
  <si>
    <t>5143</t>
  </si>
  <si>
    <t>5144</t>
  </si>
  <si>
    <t>517</t>
  </si>
  <si>
    <t>5171</t>
  </si>
  <si>
    <t>DILATION AND CURETTAGE FOR NON-OBSTETRIC DIAGNOSES</t>
  </si>
  <si>
    <t>5172</t>
  </si>
  <si>
    <t>5173</t>
  </si>
  <si>
    <t>5174</t>
  </si>
  <si>
    <t>518</t>
  </si>
  <si>
    <t>5181</t>
  </si>
  <si>
    <t>OTHER FEMALE REPRODUCTIVE SYSTEM AND RELATED PROCEDURES</t>
  </si>
  <si>
    <t>5182</t>
  </si>
  <si>
    <t>5183</t>
  </si>
  <si>
    <t>5184</t>
  </si>
  <si>
    <t>519</t>
  </si>
  <si>
    <t>5191</t>
  </si>
  <si>
    <t>UTERINE AND ADNEXA PROCEDURES FOR LEIOMYOMA</t>
  </si>
  <si>
    <t>5192</t>
  </si>
  <si>
    <t>5193</t>
  </si>
  <si>
    <t>5194</t>
  </si>
  <si>
    <t>530</t>
  </si>
  <si>
    <t>5301</t>
  </si>
  <si>
    <t>FEMALE REPRODUCTIVE SYSTEM MALIGNANCY</t>
  </si>
  <si>
    <t>5302</t>
  </si>
  <si>
    <t>5303</t>
  </si>
  <si>
    <t>5304</t>
  </si>
  <si>
    <t>531</t>
  </si>
  <si>
    <t>5311</t>
  </si>
  <si>
    <t>FEMALE REPRODUCTIVE SYSTEM INFECTIONS</t>
  </si>
  <si>
    <t>5312</t>
  </si>
  <si>
    <t>5313</t>
  </si>
  <si>
    <t>5314</t>
  </si>
  <si>
    <t>532</t>
  </si>
  <si>
    <t>5321</t>
  </si>
  <si>
    <t>MENSTRUAL AND OTHER FEMALE REPRODUCTIVE SYSTEM DISORDERS</t>
  </si>
  <si>
    <t>5322</t>
  </si>
  <si>
    <t>5323</t>
  </si>
  <si>
    <t>5324</t>
  </si>
  <si>
    <t>539</t>
  </si>
  <si>
    <t>5391</t>
  </si>
  <si>
    <t>CESAREAN SECTION WITH STERILIZATION</t>
  </si>
  <si>
    <t>5392</t>
  </si>
  <si>
    <t>5393</t>
  </si>
  <si>
    <t>5394</t>
  </si>
  <si>
    <t>540</t>
  </si>
  <si>
    <t>5401</t>
  </si>
  <si>
    <t>CESAREAN SECTION WITHOUT STERILIZATION</t>
  </si>
  <si>
    <t>5402</t>
  </si>
  <si>
    <t>5403</t>
  </si>
  <si>
    <t>5404</t>
  </si>
  <si>
    <t>541</t>
  </si>
  <si>
    <t>5411</t>
  </si>
  <si>
    <t>VAGINAL DELIVERY WITH STERILIZATION AND/OR D&amp;C</t>
  </si>
  <si>
    <t>5412</t>
  </si>
  <si>
    <t>5413</t>
  </si>
  <si>
    <t>5414</t>
  </si>
  <si>
    <t>542</t>
  </si>
  <si>
    <t>5421</t>
  </si>
  <si>
    <t>VAGINAL DELIVERY WITH O.R. PROCEDURE EXCEPT STERILIZATION AND/OR D&amp;C</t>
  </si>
  <si>
    <t>5422</t>
  </si>
  <si>
    <t>5423</t>
  </si>
  <si>
    <t>5424</t>
  </si>
  <si>
    <t>543</t>
  </si>
  <si>
    <t>5431</t>
  </si>
  <si>
    <t>ABORTION WITH D&amp;C, ASPIRATION CURETTAGE OR HYSTEROTOMY</t>
  </si>
  <si>
    <t>5432</t>
  </si>
  <si>
    <t>5433</t>
  </si>
  <si>
    <t>5434</t>
  </si>
  <si>
    <t>547</t>
  </si>
  <si>
    <t>5471</t>
  </si>
  <si>
    <t>ANTEPARTUM WITH O.R. PROCEDURE</t>
  </si>
  <si>
    <t>5472</t>
  </si>
  <si>
    <t>5473</t>
  </si>
  <si>
    <t>5474</t>
  </si>
  <si>
    <t>548</t>
  </si>
  <si>
    <t>5481</t>
  </si>
  <si>
    <t>POSTPARTUM AND POST ABORTION DIAGNOSIS WITH O.R. PROCEDURE</t>
  </si>
  <si>
    <t>5482</t>
  </si>
  <si>
    <t>5483</t>
  </si>
  <si>
    <t>5484</t>
  </si>
  <si>
    <t>560</t>
  </si>
  <si>
    <t>5601</t>
  </si>
  <si>
    <t>VAGINAL DELIVERY</t>
  </si>
  <si>
    <t>5602</t>
  </si>
  <si>
    <t>5603</t>
  </si>
  <si>
    <t>5604</t>
  </si>
  <si>
    <t>561</t>
  </si>
  <si>
    <t>5611</t>
  </si>
  <si>
    <t>POSTPARTUM AND POST ABORTION DIAGNOSES WITHOUT PROCEDURE</t>
  </si>
  <si>
    <t>5612</t>
  </si>
  <si>
    <t>5613</t>
  </si>
  <si>
    <t>5614</t>
  </si>
  <si>
    <t>564</t>
  </si>
  <si>
    <t>5641</t>
  </si>
  <si>
    <t>ABORTION WITHOUT D&amp;C, ASPIRATION CURETTAGE OR HYSTEROTOMY</t>
  </si>
  <si>
    <t>5642</t>
  </si>
  <si>
    <t>5643</t>
  </si>
  <si>
    <t>5644</t>
  </si>
  <si>
    <t>566</t>
  </si>
  <si>
    <t>5661</t>
  </si>
  <si>
    <t>ANTEPARTUM WITHOUT O.R. PROCEDURE</t>
  </si>
  <si>
    <t>5662</t>
  </si>
  <si>
    <t>5663</t>
  </si>
  <si>
    <t>5664</t>
  </si>
  <si>
    <t>580</t>
  </si>
  <si>
    <t>5801</t>
  </si>
  <si>
    <t>NEONATE, TRANSFERRED &lt; 5 DAYS OLD, NOT BORN HERE</t>
  </si>
  <si>
    <t>5802</t>
  </si>
  <si>
    <t>5803</t>
  </si>
  <si>
    <t>5804</t>
  </si>
  <si>
    <t>581</t>
  </si>
  <si>
    <t>5811</t>
  </si>
  <si>
    <t>NEONATE, TRANSFERRED &lt; 5 DAYS OLD, BORN HERE</t>
  </si>
  <si>
    <t>5812</t>
  </si>
  <si>
    <t>5813</t>
  </si>
  <si>
    <t>5814</t>
  </si>
  <si>
    <t>583</t>
  </si>
  <si>
    <t>5831</t>
  </si>
  <si>
    <t>NEONATE WITH ECMO</t>
  </si>
  <si>
    <t>5832</t>
  </si>
  <si>
    <t>5833</t>
  </si>
  <si>
    <t>5834</t>
  </si>
  <si>
    <t>588</t>
  </si>
  <si>
    <t>5881</t>
  </si>
  <si>
    <t>NEONATE BIRTH WEIGHT &lt; 1500 GRAMS WITH MAJOR PROCEDURE</t>
  </si>
  <si>
    <t>5882</t>
  </si>
  <si>
    <t>5883</t>
  </si>
  <si>
    <t>5884</t>
  </si>
  <si>
    <t>589</t>
  </si>
  <si>
    <t>5891</t>
  </si>
  <si>
    <t>NEONATE BIRTH WEIGHT &lt; 500 GRAMS, OR BIRTH WEIGHT 500-999 GRAMS AND GESTATIONAL AGE &lt;24 WEEKS, OR BIRTH WEIGHT 500-749 GRAMS WITH MAJOR ANOMALY OR WITHOUT LIFE SUSTAINING INTERVENTION</t>
  </si>
  <si>
    <t>5892</t>
  </si>
  <si>
    <t>5893</t>
  </si>
  <si>
    <t>5894</t>
  </si>
  <si>
    <t>591</t>
  </si>
  <si>
    <t>5911</t>
  </si>
  <si>
    <t>NEONATE BIRTH WEIGHT 500-749 GRAMS WITHOUT MAJOR PROCEDURE</t>
  </si>
  <si>
    <t>5912</t>
  </si>
  <si>
    <t>5913</t>
  </si>
  <si>
    <t>5914</t>
  </si>
  <si>
    <t>593</t>
  </si>
  <si>
    <t>5931</t>
  </si>
  <si>
    <t>NEONATE BIRTH WEIGHT 750-999 GRAMS WITHOUT MAJOR PROCEDURE</t>
  </si>
  <si>
    <t>5932</t>
  </si>
  <si>
    <t>5933</t>
  </si>
  <si>
    <t>5934</t>
  </si>
  <si>
    <t>602</t>
  </si>
  <si>
    <t>6021</t>
  </si>
  <si>
    <t>NEONATE BIRTH WEIGHT 1000-1249 GRAMS WITH RESPIRATORY DISTRESS SYNDROME OR OTHER MAJOR RESPIRATORY CONDITION OR MAJOR ANOMALY</t>
  </si>
  <si>
    <t>6022</t>
  </si>
  <si>
    <t>6023</t>
  </si>
  <si>
    <t>6024</t>
  </si>
  <si>
    <t>603</t>
  </si>
  <si>
    <t>6031</t>
  </si>
  <si>
    <t>NEONATE BIRTH WEIGHT 1000-1249 GRAMS WITH OR WITHOUT SIGNIFICANT CONDITION</t>
  </si>
  <si>
    <t>6032</t>
  </si>
  <si>
    <t>6033</t>
  </si>
  <si>
    <t>6034</t>
  </si>
  <si>
    <t>607</t>
  </si>
  <si>
    <t>6071</t>
  </si>
  <si>
    <t>NEONATE BIRTH WEIGHT 1250-1499 GRAMS WITH RESPIRATORY DISTRESS SYNDROME OR OTHER MAJOR RESPIRATORY CONDITION OR MAJOR ANOMALY</t>
  </si>
  <si>
    <t>6072</t>
  </si>
  <si>
    <t>6073</t>
  </si>
  <si>
    <t>6074</t>
  </si>
  <si>
    <t>608</t>
  </si>
  <si>
    <t>6081</t>
  </si>
  <si>
    <t>NEONATE BIRTH WEIGHT 1250-1499 GRAMS WITH OR WITHOUT SIGNIFICANT CONDITION</t>
  </si>
  <si>
    <t>6082</t>
  </si>
  <si>
    <t>6083</t>
  </si>
  <si>
    <t>6084</t>
  </si>
  <si>
    <t>609</t>
  </si>
  <si>
    <t>6091</t>
  </si>
  <si>
    <t>NEONATE BIRTH WEIGHT 1500-2499 GRAMS WITH MAJOR PROCEDURE</t>
  </si>
  <si>
    <t>6092</t>
  </si>
  <si>
    <t>6093</t>
  </si>
  <si>
    <t>6094</t>
  </si>
  <si>
    <t>611</t>
  </si>
  <si>
    <t>6111</t>
  </si>
  <si>
    <t>NEONATE BIRTH WEIGHT 1500-1999 GRAMS WITH MAJOR ANOMALY</t>
  </si>
  <si>
    <t>6112</t>
  </si>
  <si>
    <t>6113</t>
  </si>
  <si>
    <t>6114</t>
  </si>
  <si>
    <t>612</t>
  </si>
  <si>
    <t>6121</t>
  </si>
  <si>
    <t>NEONATE BIRTH WEIGHT 1500-1999 GRAMS WITH RESPIRATORY DISTRESS SYNDROME OR OTHER MAJOR RESPIRATORY CONDITION</t>
  </si>
  <si>
    <t>6122</t>
  </si>
  <si>
    <t>6123</t>
  </si>
  <si>
    <t>6124</t>
  </si>
  <si>
    <t>613</t>
  </si>
  <si>
    <t>6131</t>
  </si>
  <si>
    <t>NEONATE BIRTH WEIGHT 1500-1999 GRAMS WITH CONGENITAL OR PERINATAL INFECTION</t>
  </si>
  <si>
    <t>6132</t>
  </si>
  <si>
    <t>6133</t>
  </si>
  <si>
    <t>6134</t>
  </si>
  <si>
    <t>614</t>
  </si>
  <si>
    <t>6141</t>
  </si>
  <si>
    <t>NEONATE BIRTH WEIGHT 1500-1999 GRAMS WITH OR WITHOUT OTHER SIGNIFICANT CONDITION</t>
  </si>
  <si>
    <t>6142</t>
  </si>
  <si>
    <t>6143</t>
  </si>
  <si>
    <t>6144</t>
  </si>
  <si>
    <t>621</t>
  </si>
  <si>
    <t>6211</t>
  </si>
  <si>
    <t>NEONATE BIRTH WEIGHT 2000-2499 GRAMS WITH MAJOR ANOMALY</t>
  </si>
  <si>
    <t>6212</t>
  </si>
  <si>
    <t>6213</t>
  </si>
  <si>
    <t>6214</t>
  </si>
  <si>
    <t>622</t>
  </si>
  <si>
    <t>6221</t>
  </si>
  <si>
    <t>NEONATE BIRTH WEIGHT 2000-2499 GRAMS WITH RESPIRATORY DISTRESS SYNDROME OR OTHER MAJOR RESPIRATORY CONDITION</t>
  </si>
  <si>
    <t>6222</t>
  </si>
  <si>
    <t>6223</t>
  </si>
  <si>
    <t>6224</t>
  </si>
  <si>
    <t>623</t>
  </si>
  <si>
    <t>6231</t>
  </si>
  <si>
    <t>NEONATE BIRTH WEIGHT 2000-2499 GRAMS WITH CONGENITAL OR PERINATAL INFECTION</t>
  </si>
  <si>
    <t>6232</t>
  </si>
  <si>
    <t>6233</t>
  </si>
  <si>
    <t>6234</t>
  </si>
  <si>
    <t>625</t>
  </si>
  <si>
    <t>6251</t>
  </si>
  <si>
    <t>NEONATE BIRTH WEIGHT 2000-2499 GRAMS WITH OTHER SIGNIFICANT CONDITION</t>
  </si>
  <si>
    <t>6252</t>
  </si>
  <si>
    <t>6253</t>
  </si>
  <si>
    <t>6254</t>
  </si>
  <si>
    <t>626</t>
  </si>
  <si>
    <t>6261</t>
  </si>
  <si>
    <t>NEONATE BIRTH WEIGHT 2000-2499 GRAMS, NORMAL NEWBORN OR NEONATE WITH OTHER PROBLEM</t>
  </si>
  <si>
    <t>6262</t>
  </si>
  <si>
    <t>6263</t>
  </si>
  <si>
    <t>6264</t>
  </si>
  <si>
    <t>630</t>
  </si>
  <si>
    <t>6301</t>
  </si>
  <si>
    <t>NEONATE BIRTH WEIGHT &gt; 2499 GRAMS WITH MAJOR CARDIOVASCULAR PROCEDURE</t>
  </si>
  <si>
    <t>6302</t>
  </si>
  <si>
    <t>6303</t>
  </si>
  <si>
    <t>6304</t>
  </si>
  <si>
    <t>631</t>
  </si>
  <si>
    <t>6311</t>
  </si>
  <si>
    <t>NEONATE BIRTH WEIGHT &gt; 2499 GRAMS WITH OTHER MAJOR PROCEDURE</t>
  </si>
  <si>
    <t>6312</t>
  </si>
  <si>
    <t>6313</t>
  </si>
  <si>
    <t>6314</t>
  </si>
  <si>
    <t>633</t>
  </si>
  <si>
    <t>6331</t>
  </si>
  <si>
    <t>NEONATE BIRTH WEIGHT &gt; 2499 GRAMS WITH MAJOR ANOMALY</t>
  </si>
  <si>
    <t>6332</t>
  </si>
  <si>
    <t>6333</t>
  </si>
  <si>
    <t>6334</t>
  </si>
  <si>
    <t>634</t>
  </si>
  <si>
    <t>6341</t>
  </si>
  <si>
    <t>NEONATE BIRTH WEIGHT &gt; 2499 GRAMS WITH RESPIRATORY DISTRESS SYNDROME OR OTHER MAJOR RESPIRATORY CONDITION</t>
  </si>
  <si>
    <t>6342</t>
  </si>
  <si>
    <t>6343</t>
  </si>
  <si>
    <t>6344</t>
  </si>
  <si>
    <t>636</t>
  </si>
  <si>
    <t>6361</t>
  </si>
  <si>
    <t>NEONATE BIRTH WEIGHT &gt; 2499 GRAMS WITH CONGENITAL OR PERINATAL INFECTION</t>
  </si>
  <si>
    <t>6362</t>
  </si>
  <si>
    <t>6363</t>
  </si>
  <si>
    <t>6364</t>
  </si>
  <si>
    <t>639</t>
  </si>
  <si>
    <t>6391</t>
  </si>
  <si>
    <t>NEONATE BIRTH WEIGHT &gt; 2499 GRAMS WITH OTHER SIGNIFICANT CONDITION</t>
  </si>
  <si>
    <t>6392</t>
  </si>
  <si>
    <t>6393</t>
  </si>
  <si>
    <t>6394</t>
  </si>
  <si>
    <t>640</t>
  </si>
  <si>
    <t>6401</t>
  </si>
  <si>
    <t>NEONATE BIRTH WEIGHT &gt; 2499 GRAMS, NORMAL NEWBORN OR NEONATE WITH OTHER PROBLEM</t>
  </si>
  <si>
    <t>6402</t>
  </si>
  <si>
    <t>6403</t>
  </si>
  <si>
    <t>6404</t>
  </si>
  <si>
    <t>650</t>
  </si>
  <si>
    <t>6501</t>
  </si>
  <si>
    <t>6502</t>
  </si>
  <si>
    <t>6503</t>
  </si>
  <si>
    <t>6504</t>
  </si>
  <si>
    <t>651</t>
  </si>
  <si>
    <t>6511</t>
  </si>
  <si>
    <t>OTHER PROCEDURES OF BLOOD AND BLOOD-FORMING ORGANS</t>
  </si>
  <si>
    <t>6512</t>
  </si>
  <si>
    <t>6513</t>
  </si>
  <si>
    <t>6514</t>
  </si>
  <si>
    <t>660</t>
  </si>
  <si>
    <t>6601</t>
  </si>
  <si>
    <t>MAJOR HEMATOLOGIC OR IMMUNOLOGIC DIAGNOSES EXCEPT SICKLE CELL CRISIS AND COAGULATION</t>
  </si>
  <si>
    <t>6602</t>
  </si>
  <si>
    <t>6603</t>
  </si>
  <si>
    <t>6604</t>
  </si>
  <si>
    <t>661</t>
  </si>
  <si>
    <t>6611</t>
  </si>
  <si>
    <t>COAGULATION AND PLATELET DISORDERS</t>
  </si>
  <si>
    <t>6612</t>
  </si>
  <si>
    <t>6613</t>
  </si>
  <si>
    <t>6614</t>
  </si>
  <si>
    <t>662</t>
  </si>
  <si>
    <t>6621</t>
  </si>
  <si>
    <t>SICKLE CELL ANEMIA CRISIS</t>
  </si>
  <si>
    <t>6622</t>
  </si>
  <si>
    <t>6623</t>
  </si>
  <si>
    <t>6624</t>
  </si>
  <si>
    <t>663</t>
  </si>
  <si>
    <t>6631</t>
  </si>
  <si>
    <t>OTHER ANEMIA AND DISORDERS OF BLOOD AND BLOOD-FORMING ORGANS</t>
  </si>
  <si>
    <t>6632</t>
  </si>
  <si>
    <t>6633</t>
  </si>
  <si>
    <t>6634</t>
  </si>
  <si>
    <t>680</t>
  </si>
  <si>
    <t>6801</t>
  </si>
  <si>
    <t>MAJOR O.R. PROCEDURES FOR LYMPHATIC, HEMATOPOIETIC OR OTHER NEOPLASMS</t>
  </si>
  <si>
    <t>6802</t>
  </si>
  <si>
    <t>6803</t>
  </si>
  <si>
    <t>6804</t>
  </si>
  <si>
    <t>681</t>
  </si>
  <si>
    <t>6811</t>
  </si>
  <si>
    <t>OTHER  O.R. PROCEDURES FOR LYMPHATIC, HEMATOPOIETIC OR OTHER NEOPLASMS</t>
  </si>
  <si>
    <t>6812</t>
  </si>
  <si>
    <t>6813</t>
  </si>
  <si>
    <t>6814</t>
  </si>
  <si>
    <t>690</t>
  </si>
  <si>
    <t>6901</t>
  </si>
  <si>
    <t>ACUTE LEUKEMIA</t>
  </si>
  <si>
    <t>6902</t>
  </si>
  <si>
    <t>6903</t>
  </si>
  <si>
    <t>6904</t>
  </si>
  <si>
    <t>691</t>
  </si>
  <si>
    <t>6911</t>
  </si>
  <si>
    <t>LYMPHOMA, MYELOMA AND NON-ACUTE LEUKEMIA</t>
  </si>
  <si>
    <t>6912</t>
  </si>
  <si>
    <t>6913</t>
  </si>
  <si>
    <t>6914</t>
  </si>
  <si>
    <t>692</t>
  </si>
  <si>
    <t>6921</t>
  </si>
  <si>
    <t>RADIOTHERAPY</t>
  </si>
  <si>
    <t>6922</t>
  </si>
  <si>
    <t>6923</t>
  </si>
  <si>
    <t>6924</t>
  </si>
  <si>
    <t>694</t>
  </si>
  <si>
    <t>6941</t>
  </si>
  <si>
    <t>LYMPHATIC AND OTHER MALIGNANCIES AND NEOPLASMS OF UNCERTAIN BEHAVIOR</t>
  </si>
  <si>
    <t>6942</t>
  </si>
  <si>
    <t>6943</t>
  </si>
  <si>
    <t>6944</t>
  </si>
  <si>
    <t>695</t>
  </si>
  <si>
    <t>6951</t>
  </si>
  <si>
    <t>CHEMOTHERAPY FOR ACUTE LEUKEMIA</t>
  </si>
  <si>
    <t>6952</t>
  </si>
  <si>
    <t>6953</t>
  </si>
  <si>
    <t>6954</t>
  </si>
  <si>
    <t>696</t>
  </si>
  <si>
    <t>6961</t>
  </si>
  <si>
    <t>OTHER CHEMOTHERAPY</t>
  </si>
  <si>
    <t>6962</t>
  </si>
  <si>
    <t>6963</t>
  </si>
  <si>
    <t>6964</t>
  </si>
  <si>
    <t>710</t>
  </si>
  <si>
    <t>7101</t>
  </si>
  <si>
    <t>INFECTIOUS AND PARASITIC DISEASES INCLUDING HIV WITH O.R. PROCEDURE</t>
  </si>
  <si>
    <t>7102</t>
  </si>
  <si>
    <t>7103</t>
  </si>
  <si>
    <t>7104</t>
  </si>
  <si>
    <t>711</t>
  </si>
  <si>
    <t>7111</t>
  </si>
  <si>
    <t>POST-OPERATIVE, POST-TRAUMA, OTHER DEVICE INFECTIONS WITH O.R. PROCEDURE</t>
  </si>
  <si>
    <t>7112</t>
  </si>
  <si>
    <t>7113</t>
  </si>
  <si>
    <t>7114</t>
  </si>
  <si>
    <t>720</t>
  </si>
  <si>
    <t>7201</t>
  </si>
  <si>
    <t>SEPTICEMIA AND DISSEMINATED INFECTIONS</t>
  </si>
  <si>
    <t>7202</t>
  </si>
  <si>
    <t>7203</t>
  </si>
  <si>
    <t>7204</t>
  </si>
  <si>
    <t>721</t>
  </si>
  <si>
    <t>7211</t>
  </si>
  <si>
    <t>POST-OPERATIVE, POST-TRAUMATIC, OTHER DEVICE INFECTIONS</t>
  </si>
  <si>
    <t>7212</t>
  </si>
  <si>
    <t>7213</t>
  </si>
  <si>
    <t>7214</t>
  </si>
  <si>
    <t>722</t>
  </si>
  <si>
    <t>7221</t>
  </si>
  <si>
    <t>FEVER AND INFLAMMATORY CONDITIONS</t>
  </si>
  <si>
    <t>7222</t>
  </si>
  <si>
    <t>7223</t>
  </si>
  <si>
    <t>7224</t>
  </si>
  <si>
    <t>723</t>
  </si>
  <si>
    <t>7231</t>
  </si>
  <si>
    <t>VIRAL ILLNESS</t>
  </si>
  <si>
    <t>7232</t>
  </si>
  <si>
    <t>7233</t>
  </si>
  <si>
    <t>7234</t>
  </si>
  <si>
    <t>724</t>
  </si>
  <si>
    <t>7241</t>
  </si>
  <si>
    <t>OTHER INFECTIOUS AND PARASITIC DISEASES</t>
  </si>
  <si>
    <t>7242</t>
  </si>
  <si>
    <t>7243</t>
  </si>
  <si>
    <t>7244</t>
  </si>
  <si>
    <t>740</t>
  </si>
  <si>
    <t>7401</t>
  </si>
  <si>
    <t>MENTAL ILLNESS DIAGNOSIS WITH O.R. PROCEDURE</t>
  </si>
  <si>
    <t>7402</t>
  </si>
  <si>
    <t>7403</t>
  </si>
  <si>
    <t>7404</t>
  </si>
  <si>
    <t>750</t>
  </si>
  <si>
    <t>7501</t>
  </si>
  <si>
    <t>7502</t>
  </si>
  <si>
    <t>7503</t>
  </si>
  <si>
    <t>7504</t>
  </si>
  <si>
    <t>751</t>
  </si>
  <si>
    <t>7511</t>
  </si>
  <si>
    <t>7512</t>
  </si>
  <si>
    <t>7513</t>
  </si>
  <si>
    <t>7514</t>
  </si>
  <si>
    <t>752</t>
  </si>
  <si>
    <t>7521</t>
  </si>
  <si>
    <t>7522</t>
  </si>
  <si>
    <t>7523</t>
  </si>
  <si>
    <t>7524</t>
  </si>
  <si>
    <t>753</t>
  </si>
  <si>
    <t>7531</t>
  </si>
  <si>
    <t>BIPOLAR DISORDERS</t>
  </si>
  <si>
    <t>7532</t>
  </si>
  <si>
    <t>7533</t>
  </si>
  <si>
    <t>7534</t>
  </si>
  <si>
    <t>755</t>
  </si>
  <si>
    <t>7551</t>
  </si>
  <si>
    <t>7552</t>
  </si>
  <si>
    <t>7553</t>
  </si>
  <si>
    <t>7554</t>
  </si>
  <si>
    <t>756</t>
  </si>
  <si>
    <t>7561</t>
  </si>
  <si>
    <t>7562</t>
  </si>
  <si>
    <t>7563</t>
  </si>
  <si>
    <t>7564</t>
  </si>
  <si>
    <t>757</t>
  </si>
  <si>
    <t>7571</t>
  </si>
  <si>
    <t>7572</t>
  </si>
  <si>
    <t>7573</t>
  </si>
  <si>
    <t>7574</t>
  </si>
  <si>
    <t>758</t>
  </si>
  <si>
    <t>7581</t>
  </si>
  <si>
    <t>7582</t>
  </si>
  <si>
    <t>7583</t>
  </si>
  <si>
    <t>7584</t>
  </si>
  <si>
    <t>759</t>
  </si>
  <si>
    <t>7591</t>
  </si>
  <si>
    <t>EATING DISORDERS</t>
  </si>
  <si>
    <t>7592</t>
  </si>
  <si>
    <t>7593</t>
  </si>
  <si>
    <t>7594</t>
  </si>
  <si>
    <t>760</t>
  </si>
  <si>
    <t>7601</t>
  </si>
  <si>
    <t>7602</t>
  </si>
  <si>
    <t>7603</t>
  </si>
  <si>
    <t>7604</t>
  </si>
  <si>
    <t>770</t>
  </si>
  <si>
    <t>7701</t>
  </si>
  <si>
    <t>DRUG AND ALCOHOL ABUSE OR DEPENDENCE, LEFT AGAINST MEDICAL ADVICE</t>
  </si>
  <si>
    <t>7702</t>
  </si>
  <si>
    <t>7703</t>
  </si>
  <si>
    <t>7704</t>
  </si>
  <si>
    <t>772</t>
  </si>
  <si>
    <t>7721</t>
  </si>
  <si>
    <t>ALCOHOL AND DRUG DEPENDENCE WITH REHABILITATION AND/OR DETOXIFICATION THERAPY</t>
  </si>
  <si>
    <t>7722</t>
  </si>
  <si>
    <t>7723</t>
  </si>
  <si>
    <t>7724</t>
  </si>
  <si>
    <t>773</t>
  </si>
  <si>
    <t>7731</t>
  </si>
  <si>
    <t>OPIOID ABUSE AND DEPENDENCE</t>
  </si>
  <si>
    <t>7732</t>
  </si>
  <si>
    <t>7733</t>
  </si>
  <si>
    <t>7734</t>
  </si>
  <si>
    <t>774</t>
  </si>
  <si>
    <t>7741</t>
  </si>
  <si>
    <t>COCAINE ABUSE AND DEPENDENCE</t>
  </si>
  <si>
    <t>7742</t>
  </si>
  <si>
    <t>7743</t>
  </si>
  <si>
    <t>7744</t>
  </si>
  <si>
    <t>775</t>
  </si>
  <si>
    <t>7751</t>
  </si>
  <si>
    <t>ALCOHOL ABUSE AND DEPENDENCE</t>
  </si>
  <si>
    <t>7752</t>
  </si>
  <si>
    <t>7753</t>
  </si>
  <si>
    <t>7754</t>
  </si>
  <si>
    <t>776</t>
  </si>
  <si>
    <t>7761</t>
  </si>
  <si>
    <t>OTHER DRUG ABUSE AND DEPENDENCE</t>
  </si>
  <si>
    <t>7762</t>
  </si>
  <si>
    <t>7763</t>
  </si>
  <si>
    <t>7764</t>
  </si>
  <si>
    <t>792</t>
  </si>
  <si>
    <t>7921</t>
  </si>
  <si>
    <t>EXTENSIVE O.R. PROCEDURES FOR OTHER COMPLICATIONS OF TREATMENT</t>
  </si>
  <si>
    <t>7922</t>
  </si>
  <si>
    <t>7923</t>
  </si>
  <si>
    <t>7924</t>
  </si>
  <si>
    <t>793</t>
  </si>
  <si>
    <t>7931</t>
  </si>
  <si>
    <t>MODERATELY EXTENSIVE O.R. PROCEDURES FOR OTHER COMPLICATIONS OF TREATMENT</t>
  </si>
  <si>
    <t>7932</t>
  </si>
  <si>
    <t>7933</t>
  </si>
  <si>
    <t>7934</t>
  </si>
  <si>
    <t>794</t>
  </si>
  <si>
    <t>7941</t>
  </si>
  <si>
    <t>NON-EXTENSIVE O.R. PROCEDURES FOR OTHER COMPLICATIONS OF TREATMENT</t>
  </si>
  <si>
    <t>7942</t>
  </si>
  <si>
    <t>7943</t>
  </si>
  <si>
    <t>7944</t>
  </si>
  <si>
    <t>810</t>
  </si>
  <si>
    <t>8101</t>
  </si>
  <si>
    <t>HEMORRHAGE OR HEMATOMA DUE TO COMPLICATION</t>
  </si>
  <si>
    <t>8102</t>
  </si>
  <si>
    <t>8103</t>
  </si>
  <si>
    <t>8104</t>
  </si>
  <si>
    <t>811</t>
  </si>
  <si>
    <t>8111</t>
  </si>
  <si>
    <t>ALLERGIC REACTIONS</t>
  </si>
  <si>
    <t>8112</t>
  </si>
  <si>
    <t>8113</t>
  </si>
  <si>
    <t>8114</t>
  </si>
  <si>
    <t>812</t>
  </si>
  <si>
    <t>8121</t>
  </si>
  <si>
    <t>POISONING OF MEDICINAL AGENTS</t>
  </si>
  <si>
    <t>8122</t>
  </si>
  <si>
    <t>8123</t>
  </si>
  <si>
    <t>8124</t>
  </si>
  <si>
    <t>813</t>
  </si>
  <si>
    <t>8131</t>
  </si>
  <si>
    <t>OTHER COMPLICATIONS OF TREATMENT</t>
  </si>
  <si>
    <t>8132</t>
  </si>
  <si>
    <t>8133</t>
  </si>
  <si>
    <t>8134</t>
  </si>
  <si>
    <t>815</t>
  </si>
  <si>
    <t>8151</t>
  </si>
  <si>
    <t>OTHER INJURY, POISONING AND TOXIC EFFECT DIAGNOSES</t>
  </si>
  <si>
    <t>8152</t>
  </si>
  <si>
    <t>8153</t>
  </si>
  <si>
    <t>8154</t>
  </si>
  <si>
    <t>816</t>
  </si>
  <si>
    <t>8161</t>
  </si>
  <si>
    <t>TOXIC EFFECTS OF NON-MEDICINAL SUBSTANCES</t>
  </si>
  <si>
    <t>8162</t>
  </si>
  <si>
    <t>8163</t>
  </si>
  <si>
    <t>8164</t>
  </si>
  <si>
    <t>817</t>
  </si>
  <si>
    <t>8171</t>
  </si>
  <si>
    <t>INTENTIONAL SELF-HARM AND ATTEMPTED SUICIDE</t>
  </si>
  <si>
    <t>8172</t>
  </si>
  <si>
    <t>8173</t>
  </si>
  <si>
    <t>8174</t>
  </si>
  <si>
    <t>841</t>
  </si>
  <si>
    <t>8411</t>
  </si>
  <si>
    <t>EXTENSIVE THIRD DEGREE BURNS WITH SKIN GRAFT</t>
  </si>
  <si>
    <t>8412</t>
  </si>
  <si>
    <t>8413</t>
  </si>
  <si>
    <t>8414</t>
  </si>
  <si>
    <t>842</t>
  </si>
  <si>
    <t>8421</t>
  </si>
  <si>
    <t>BURNS WITH SKIN GRAFT EXCEPT EXTENSIVE THIRD DEGREE BURNS</t>
  </si>
  <si>
    <t>8422</t>
  </si>
  <si>
    <t>8423</t>
  </si>
  <si>
    <t>8424</t>
  </si>
  <si>
    <t>843</t>
  </si>
  <si>
    <t>8431</t>
  </si>
  <si>
    <t>EXTENSIVE THIRD DEGREE BURNS WITHOUT SKIN GRAFT</t>
  </si>
  <si>
    <t>8432</t>
  </si>
  <si>
    <t>8433</t>
  </si>
  <si>
    <t>8434</t>
  </si>
  <si>
    <t>844</t>
  </si>
  <si>
    <t>8441</t>
  </si>
  <si>
    <t>PARTIAL THICKNESS BURNS WITHOUT SKIN GRAFT</t>
  </si>
  <si>
    <t>8442</t>
  </si>
  <si>
    <t>8443</t>
  </si>
  <si>
    <t>8444</t>
  </si>
  <si>
    <t>850</t>
  </si>
  <si>
    <t>8501</t>
  </si>
  <si>
    <t>PROCEDURE WITH DIAGNOSIS OF REHABILITATION, AFTERCARE OR OTHER CONTACT WITH HEALTH SERVICES</t>
  </si>
  <si>
    <t>8502</t>
  </si>
  <si>
    <t>8503</t>
  </si>
  <si>
    <t>8504</t>
  </si>
  <si>
    <t>860</t>
  </si>
  <si>
    <t>8601</t>
  </si>
  <si>
    <t>REHABILITATION</t>
  </si>
  <si>
    <t>8602</t>
  </si>
  <si>
    <t>8603</t>
  </si>
  <si>
    <t>8604</t>
  </si>
  <si>
    <t>861</t>
  </si>
  <si>
    <t>8611</t>
  </si>
  <si>
    <t>SIGNS, SYMPTOMS AND OTHER FACTORS INFLUENCING HEALTH STATUS</t>
  </si>
  <si>
    <t>8612</t>
  </si>
  <si>
    <t>8613</t>
  </si>
  <si>
    <t>8614</t>
  </si>
  <si>
    <t>862</t>
  </si>
  <si>
    <t>8621</t>
  </si>
  <si>
    <t>OTHER AFTERCARE AND CONVALESCENCE</t>
  </si>
  <si>
    <t>8622</t>
  </si>
  <si>
    <t>8623</t>
  </si>
  <si>
    <t>8624</t>
  </si>
  <si>
    <t>863</t>
  </si>
  <si>
    <t>8631</t>
  </si>
  <si>
    <t>NEONATAL AFTERCARE</t>
  </si>
  <si>
    <t>8632</t>
  </si>
  <si>
    <t>8633</t>
  </si>
  <si>
    <t>8634</t>
  </si>
  <si>
    <t>890</t>
  </si>
  <si>
    <t>8901</t>
  </si>
  <si>
    <t>HIV WITH MULTIPLE MAJOR HIV RELATED CONDITIONS</t>
  </si>
  <si>
    <t>8902</t>
  </si>
  <si>
    <t>8903</t>
  </si>
  <si>
    <t>8904</t>
  </si>
  <si>
    <t>892</t>
  </si>
  <si>
    <t>8921</t>
  </si>
  <si>
    <t>HIV WITH MAJOR HIV RELATED CONDITION</t>
  </si>
  <si>
    <t>8922</t>
  </si>
  <si>
    <t>8923</t>
  </si>
  <si>
    <t>8924</t>
  </si>
  <si>
    <t>893</t>
  </si>
  <si>
    <t>8931</t>
  </si>
  <si>
    <t>HIV WITH MULTIPLE SIGNIFICANT HIV RELATED CONDITIONS</t>
  </si>
  <si>
    <t>8932</t>
  </si>
  <si>
    <t>8933</t>
  </si>
  <si>
    <t>8934</t>
  </si>
  <si>
    <t>894</t>
  </si>
  <si>
    <t>8941</t>
  </si>
  <si>
    <t>HIV WITH ONE SIGNIFICANT HIV CONDITION OR WITHOUT SIGNIFICANT RELATED CONDITIONS</t>
  </si>
  <si>
    <t>8942</t>
  </si>
  <si>
    <t>8943</t>
  </si>
  <si>
    <t>8944</t>
  </si>
  <si>
    <t>910</t>
  </si>
  <si>
    <t>9101</t>
  </si>
  <si>
    <t>CRANIOTOMY FOR MULTIPLE SIGNIFICANT TRAUMA</t>
  </si>
  <si>
    <t>9102</t>
  </si>
  <si>
    <t>9103</t>
  </si>
  <si>
    <t>9104</t>
  </si>
  <si>
    <t>911</t>
  </si>
  <si>
    <t>9111</t>
  </si>
  <si>
    <t>EXTENSIVE ABDOMINAL OR THORACIC PROCEDURES FOR MULTIPLE SIGNIFICANT TRAUMA</t>
  </si>
  <si>
    <t>9112</t>
  </si>
  <si>
    <t>9113</t>
  </si>
  <si>
    <t>9114</t>
  </si>
  <si>
    <t>912</t>
  </si>
  <si>
    <t>9121</t>
  </si>
  <si>
    <t>MUSCULOSKELETAL AND OTHER PROCEDURES FOR MULTIPLE SIGNIFICANT TRAUMA</t>
  </si>
  <si>
    <t>9122</t>
  </si>
  <si>
    <t>9123</t>
  </si>
  <si>
    <t>9124</t>
  </si>
  <si>
    <t>930</t>
  </si>
  <si>
    <t>9301</t>
  </si>
  <si>
    <t>MULTIPLE SIGNIFICANT TRAUMA WITHOUT O.R. PROCEDURE</t>
  </si>
  <si>
    <t>9302</t>
  </si>
  <si>
    <t>9303</t>
  </si>
  <si>
    <t>9304</t>
  </si>
  <si>
    <t>950</t>
  </si>
  <si>
    <t>9501</t>
  </si>
  <si>
    <t>EXTENSIVE O.R. PROCEDURE UNRELATED TO PRINCIPAL DIAGNOSIS</t>
  </si>
  <si>
    <t>9502</t>
  </si>
  <si>
    <t>9503</t>
  </si>
  <si>
    <t>9504</t>
  </si>
  <si>
    <t>951</t>
  </si>
  <si>
    <t>9511</t>
  </si>
  <si>
    <t>MODERATELY EXTENSIVE O.R. PROCEDURE UNRELATED TO PRINCIPAL DIAGNOSIS</t>
  </si>
  <si>
    <t>9512</t>
  </si>
  <si>
    <t>9513</t>
  </si>
  <si>
    <t>9514</t>
  </si>
  <si>
    <t>952</t>
  </si>
  <si>
    <t>9521</t>
  </si>
  <si>
    <t>NON-EXTENSIVE O.R. PROCEDURE UNRELATED TO PRINCIPAL DIAGNOSIS</t>
  </si>
  <si>
    <t>9522</t>
  </si>
  <si>
    <t>9523</t>
  </si>
  <si>
    <t>9524</t>
  </si>
  <si>
    <t>PRINCIPAL DIAGNOSIS INVALID AS DISCHARGE DIAGNOSIS</t>
  </si>
  <si>
    <t>UNGROUPABLE</t>
  </si>
  <si>
    <t>NPI</t>
  </si>
  <si>
    <t>Discharge Status</t>
  </si>
  <si>
    <t xml:space="preserve">Sevice Line </t>
  </si>
  <si>
    <t>Service Line Description</t>
  </si>
  <si>
    <t/>
  </si>
  <si>
    <t>14</t>
  </si>
  <si>
    <t>Transplant Surgery</t>
  </si>
  <si>
    <t>06</t>
  </si>
  <si>
    <t>General Surgery</t>
  </si>
  <si>
    <t>01</t>
  </si>
  <si>
    <t>17</t>
  </si>
  <si>
    <t>Vascular Surgery</t>
  </si>
  <si>
    <t>08</t>
  </si>
  <si>
    <t>Neurosurgery</t>
  </si>
  <si>
    <t>03</t>
  </si>
  <si>
    <t>Neurology</t>
  </si>
  <si>
    <t>04</t>
  </si>
  <si>
    <t>Oncology</t>
  </si>
  <si>
    <t>02</t>
  </si>
  <si>
    <t>23</t>
  </si>
  <si>
    <t>Ophthalmology Surgery</t>
  </si>
  <si>
    <t>Ophthalmology</t>
  </si>
  <si>
    <t>Oral and Maxillofacial Surgery</t>
  </si>
  <si>
    <t>11</t>
  </si>
  <si>
    <t>Otolaryngology</t>
  </si>
  <si>
    <t>20</t>
  </si>
  <si>
    <t>Dental</t>
  </si>
  <si>
    <t>07</t>
  </si>
  <si>
    <t>Cardiothoracic Surgery</t>
  </si>
  <si>
    <t>05</t>
  </si>
  <si>
    <t>Pediatrics</t>
  </si>
  <si>
    <t>Cardiology</t>
  </si>
  <si>
    <t>Orthopedics</t>
  </si>
  <si>
    <t>Plastic Surgery</t>
  </si>
  <si>
    <t>21</t>
  </si>
  <si>
    <t>Dermatology</t>
  </si>
  <si>
    <t>16</t>
  </si>
  <si>
    <t>Urology</t>
  </si>
  <si>
    <t>19</t>
  </si>
  <si>
    <t>Gynecology</t>
  </si>
  <si>
    <t>18</t>
  </si>
  <si>
    <t>Obstetrics</t>
  </si>
  <si>
    <t>15</t>
  </si>
  <si>
    <t>25</t>
  </si>
  <si>
    <t>Therapeutic Radiology</t>
  </si>
  <si>
    <t>22</t>
  </si>
  <si>
    <t>Mental Health and Substance Abuse</t>
  </si>
  <si>
    <t>24</t>
  </si>
  <si>
    <t>Rehabilitation</t>
  </si>
  <si>
    <t>Trauma</t>
  </si>
  <si>
    <t>Outlier Stay Threshold</t>
  </si>
  <si>
    <t>Adjusted Transfer Payment</t>
  </si>
  <si>
    <t>Payment Check</t>
  </si>
  <si>
    <t>Final Transfer-Adjusted Payment</t>
  </si>
  <si>
    <t>Adjusted Outlier Payment</t>
  </si>
  <si>
    <t>Final Outlier-Adjusted Payment</t>
  </si>
  <si>
    <t>APR-DRG and SOI Subclass</t>
  </si>
  <si>
    <t>Length of Stay</t>
  </si>
  <si>
    <t>Left against medical advice or discontinued care</t>
  </si>
  <si>
    <t>Admitted as an inpatient to this hospital</t>
  </si>
  <si>
    <t>Expired</t>
  </si>
  <si>
    <t>PATIENT_STATUS</t>
  </si>
  <si>
    <t>PATIENT_STATUS_DESC</t>
  </si>
  <si>
    <t>EFF_DATE</t>
  </si>
  <si>
    <t>TERM_DATE</t>
  </si>
  <si>
    <t>LAST_UPDATE</t>
  </si>
  <si>
    <t>Dschg/Trnsfr to Designated Disaster Alt Care Site</t>
  </si>
  <si>
    <t>.</t>
  </si>
  <si>
    <t>Discharged/transferred to Short-Term Hosp</t>
  </si>
  <si>
    <t>Discharged/transferred to SNF</t>
  </si>
  <si>
    <t>Discharged/transferred to an ICF</t>
  </si>
  <si>
    <t>Dschd/Trnsfrd to CA Ctr or Childrens Hospital</t>
  </si>
  <si>
    <t>Dschd/Trnsfrd to home care under care of HHA</t>
  </si>
  <si>
    <t>Reserved for Natl Assignment</t>
  </si>
  <si>
    <t>Discharge to home or self care (routine discharge)</t>
  </si>
  <si>
    <t>Still patient or expected to return for OP Svcs</t>
  </si>
  <si>
    <t>Expired at home (Hospice claims only)</t>
  </si>
  <si>
    <t>Expired in a medical fac: Hosp/SNF/ICF/Hospice</t>
  </si>
  <si>
    <t>Expired - place unknown (Hospice claims only)</t>
  </si>
  <si>
    <t>Hospice - Home</t>
  </si>
  <si>
    <t>Hospice - Medical facility</t>
  </si>
  <si>
    <t>Dschgd/Trnsfrd to Swing Bed - same facility</t>
  </si>
  <si>
    <t>Discharged/transferred/referred to another institu</t>
  </si>
  <si>
    <t>Discharged/transferred/referred to this institutio</t>
  </si>
  <si>
    <t>Discharged/transferred to federal hospital</t>
  </si>
  <si>
    <t>Discharged/transferred to an IP Rehab facility</t>
  </si>
  <si>
    <t>Discharged/transferred to LTC Hospital</t>
  </si>
  <si>
    <t>Dschgd/Trnsfrd to Nursing Fac - Mcaid cert</t>
  </si>
  <si>
    <t>Discharged/transferred to a Psychiatric Hospital</t>
  </si>
  <si>
    <t>Dschgd/Trnsfrd to Critical Access Hospital (CAH)</t>
  </si>
  <si>
    <t>Dschgd/Trnsfrd to othe institution NEC</t>
  </si>
  <si>
    <t>Dschg/Trnsfr to court/law enforcement</t>
  </si>
  <si>
    <t>Dschg/Trnsfr to Home/Self-Care w/planned readmit</t>
  </si>
  <si>
    <t>Dschg/Trnsfr to Shrot Term Hosp - planned readmit</t>
  </si>
  <si>
    <t>Dschg/Trnsfr to SNF - planned readmit</t>
  </si>
  <si>
    <t>Dschg/Trnsfr to Custodial Fac - planned readmit</t>
  </si>
  <si>
    <t>Dschg/Trnsfr to CA Ctr/Chidrn Hosp-planned readmit</t>
  </si>
  <si>
    <t>Dschg/Trnsfr to Home w/ HHA care-planned readmit</t>
  </si>
  <si>
    <t>Dschg/Trnsfr to Court/Law Enf- planned readmit</t>
  </si>
  <si>
    <t>Dschg/Trnsfr to Fed Facility - planned readmit</t>
  </si>
  <si>
    <t>Dschg/Trnsfr to Hosp Swing Bed - planned readmit</t>
  </si>
  <si>
    <t>Dschg/Trnsfr to IP Rehab Fac - planned readmit</t>
  </si>
  <si>
    <t>Dschg/Trnsfr to LTC Hospital - planned readmit</t>
  </si>
  <si>
    <t>Dschg/Trnsfr to Nursing Fac - planned readmit</t>
  </si>
  <si>
    <t>Dschg/Trnsfr to Psych Hosp - planned readmit</t>
  </si>
  <si>
    <t>Dschg/Trnsfr to Crit Accss Hosp  - planned readmit</t>
  </si>
  <si>
    <t>Dschg/Trnsfr to Other Institn NEC- planned readmit</t>
  </si>
  <si>
    <t>Transfer-Related Discharge Status</t>
  </si>
  <si>
    <t>Outlier Per Diem</t>
  </si>
  <si>
    <t>Outlier Days</t>
  </si>
  <si>
    <t>Final Base Rate</t>
  </si>
  <si>
    <t>Hospital-and-DRG-Specific Base Payment</t>
  </si>
  <si>
    <t>1992724140</t>
  </si>
  <si>
    <t>1003366527</t>
  </si>
  <si>
    <t>1083636179</t>
  </si>
  <si>
    <t>1215051404</t>
  </si>
  <si>
    <t>1760475388</t>
  </si>
  <si>
    <t>1922254952</t>
  </si>
  <si>
    <t>1407852338</t>
  </si>
  <si>
    <t>1366484594</t>
  </si>
  <si>
    <t>1972531218</t>
  </si>
  <si>
    <t>1770580813</t>
  </si>
  <si>
    <t>1730159286</t>
  </si>
  <si>
    <t>1104862044</t>
  </si>
  <si>
    <t>1720306343</t>
  </si>
  <si>
    <t>1104856889</t>
  </si>
  <si>
    <t>1013140383</t>
  </si>
  <si>
    <t>1821082918</t>
  </si>
  <si>
    <t>1578196820</t>
  </si>
  <si>
    <t>1376605170</t>
  </si>
  <si>
    <t>1255736187</t>
  </si>
  <si>
    <t>1154309169</t>
  </si>
  <si>
    <t>1639696289</t>
  </si>
  <si>
    <t>1841295557</t>
  </si>
  <si>
    <t>1447270319</t>
  </si>
  <si>
    <t>1912930488</t>
  </si>
  <si>
    <t>1699748236</t>
  </si>
  <si>
    <t>1275580763</t>
  </si>
  <si>
    <t>1760486344</t>
  </si>
  <si>
    <t>1023107182</t>
  </si>
  <si>
    <t>1467417865</t>
  </si>
  <si>
    <t>1851320394</t>
  </si>
  <si>
    <t>1265493001</t>
  </si>
  <si>
    <t>1407859036</t>
  </si>
  <si>
    <t>1861494163</t>
  </si>
  <si>
    <t>1154391415</t>
  </si>
  <si>
    <t>1912992553</t>
  </si>
  <si>
    <t>1922034776</t>
  </si>
  <si>
    <t>1194480806</t>
  </si>
  <si>
    <t>1750317764</t>
  </si>
  <si>
    <t>1003185455</t>
  </si>
  <si>
    <t>1598798811</t>
  </si>
  <si>
    <t>1174678460</t>
  </si>
  <si>
    <t>1225017916</t>
  </si>
  <si>
    <t>1760455109</t>
  </si>
  <si>
    <t>Hospital-Specific Base Rate</t>
  </si>
  <si>
    <t>Transfer Payment Calculations</t>
  </si>
  <si>
    <t>Outlier Payment Calculations</t>
  </si>
  <si>
    <t>Comments</t>
  </si>
  <si>
    <t>Lookups, Thresholds, and Base Payment Calculation</t>
  </si>
  <si>
    <t>Values</t>
  </si>
  <si>
    <t>Fields</t>
  </si>
  <si>
    <t>User Inputs</t>
  </si>
  <si>
    <t>User-Provided Parameters</t>
  </si>
  <si>
    <t>For facility base rate identification</t>
  </si>
  <si>
    <t>Potential Transfer</t>
  </si>
  <si>
    <t>Potential Outlier</t>
  </si>
  <si>
    <t>30</t>
  </si>
  <si>
    <t>40</t>
  </si>
  <si>
    <t>41</t>
  </si>
  <si>
    <t>42</t>
  </si>
  <si>
    <t>43</t>
  </si>
  <si>
    <t>50</t>
  </si>
  <si>
    <t>51</t>
  </si>
  <si>
    <t>61</t>
  </si>
  <si>
    <t>62</t>
  </si>
  <si>
    <t>63</t>
  </si>
  <si>
    <t>64</t>
  </si>
  <si>
    <t>65</t>
  </si>
  <si>
    <t>66</t>
  </si>
  <si>
    <t>69</t>
  </si>
  <si>
    <t>70</t>
  </si>
  <si>
    <t>71</t>
  </si>
  <si>
    <t>72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</si>
  <si>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</si>
  <si>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</si>
  <si>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</si>
  <si>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</si>
  <si>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</si>
  <si>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</si>
  <si>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</si>
  <si>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</si>
  <si>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</si>
  <si>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</si>
  <si>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</si>
  <si>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</si>
  <si>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</si>
  <si>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</si>
  <si>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</si>
  <si>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Severity of Illness (SOI)</t>
  </si>
  <si>
    <t>955</t>
  </si>
  <si>
    <t>956</t>
  </si>
  <si>
    <t>Facility Name</t>
  </si>
  <si>
    <t>Admission Date</t>
  </si>
  <si>
    <t>Discharge Date</t>
  </si>
  <si>
    <t>APR-DRG SOI Subclass Weight</t>
  </si>
  <si>
    <t>APR-DRG SOI Subclass Standard Deviation</t>
  </si>
  <si>
    <t>Average Length of Stay</t>
  </si>
  <si>
    <t>Subclass</t>
  </si>
  <si>
    <t>Severity of Illness</t>
  </si>
  <si>
    <t>Missing and/or Invalid User Input Test</t>
  </si>
  <si>
    <t>Severity of Illness (SOI) Subclasses</t>
  </si>
  <si>
    <t>Minor</t>
  </si>
  <si>
    <t>Moderate</t>
  </si>
  <si>
    <t>Major</t>
  </si>
  <si>
    <t>Extreme</t>
  </si>
  <si>
    <t>Hospital General De Castaner</t>
  </si>
  <si>
    <t>Calculates inpatient days</t>
  </si>
  <si>
    <t>Calculates the ceiling for stay length before a stay is considered an Outlier Stay</t>
  </si>
  <si>
    <t>Checks for missing or invalid required User Inputs</t>
  </si>
  <si>
    <t>Calculates the unadjusted DRG payment based on the User Inputs</t>
  </si>
  <si>
    <t>Calculates the estimated Transfer Payment</t>
  </si>
  <si>
    <t>Calculates the final Transfer Payment</t>
  </si>
  <si>
    <t>Checks for Outlier Payment criteria</t>
  </si>
  <si>
    <t>Calculates the Outlier per diem payment</t>
  </si>
  <si>
    <t>Calculates the inpatient days considered Outlier Days</t>
  </si>
  <si>
    <t>Calculates the final Outlier payment</t>
  </si>
  <si>
    <t>Calculates the final Outlier-adjusted DRG payment</t>
  </si>
  <si>
    <t>Tab Explanations</t>
  </si>
  <si>
    <t>Tab Name</t>
  </si>
  <si>
    <t>Tab Purpose</t>
  </si>
  <si>
    <t>Severity of Illness Key</t>
  </si>
  <si>
    <t>User Input</t>
  </si>
  <si>
    <t>Calculations</t>
  </si>
  <si>
    <t>Provides a full list of three-digit DRG codes and their descriptions, for use in identifying the appropriate DRG for a case.</t>
  </si>
  <si>
    <t>Provides a full list of single-digit SOI codes and their descriptions, for use in identifying the appropriate SOI for a case.</t>
  </si>
  <si>
    <t>Provides a step-by-step walkthrough of the process by which the payment amount on the [User Input] tab is generated.</t>
  </si>
  <si>
    <t>Instructions</t>
  </si>
  <si>
    <t>1.</t>
  </si>
  <si>
    <t>2.</t>
  </si>
  <si>
    <t>3.</t>
  </si>
  <si>
    <t>Day patient was admitted to your facility (month/day/year)</t>
  </si>
  <si>
    <t>Day patient was discharged from your facility (month/day/year)</t>
  </si>
  <si>
    <t>Internal Medicine</t>
  </si>
  <si>
    <t>99</t>
  </si>
  <si>
    <t>Ungroupable</t>
  </si>
  <si>
    <t>OTHER EAR, NOSE, MOUTH, THROAT, CRANIOFACIAL, AND NECK PROCEDURES</t>
  </si>
  <si>
    <t>OTHER CARDIOTHORACIC AND THORACIC CIRCULATORY PROCEDURES</t>
  </si>
  <si>
    <t>EXTERNAL HEART ASSIST DEVICES</t>
  </si>
  <si>
    <t>LOWER EXTREMITY VASCULAR PROCEDURES</t>
  </si>
  <si>
    <t>299</t>
  </si>
  <si>
    <t>2991</t>
  </si>
  <si>
    <t>MULTIPLE LEVEL COMBINED ANTERIOR AND POSTERIOR SPINAL FUSION EXCEPT CERVICAL</t>
  </si>
  <si>
    <t>2992</t>
  </si>
  <si>
    <t>2993</t>
  </si>
  <si>
    <t>2994</t>
  </si>
  <si>
    <t>300</t>
  </si>
  <si>
    <t>3001</t>
  </si>
  <si>
    <t>SINGLE LEVEL COMBINED ANTERIOR AND POSTERIOR SPINAL FUSION EXCEPT CERVICAL</t>
  </si>
  <si>
    <t>3002</t>
  </si>
  <si>
    <t>3003</t>
  </si>
  <si>
    <t>3004</t>
  </si>
  <si>
    <t>SKIN GRAFT FOR MUSCULOSKELETAL AND CONNECTIVE TISSUE DIAGNOSES</t>
  </si>
  <si>
    <t>428</t>
  </si>
  <si>
    <t>4281</t>
  </si>
  <si>
    <t>GENETIC DISORDERS</t>
  </si>
  <si>
    <t>4282</t>
  </si>
  <si>
    <t>4283</t>
  </si>
  <si>
    <t>4284</t>
  </si>
  <si>
    <t>OTHER KIDNEY, URINARY TRACT AND RELATED NON-PERCUTANEOUS PROCEDURES</t>
  </si>
  <si>
    <t>448</t>
  </si>
  <si>
    <t>4481</t>
  </si>
  <si>
    <t>OTHER KIDNEY, URINARY TRACT AND RELATED PERCUTANEOUS PROCEDURES</t>
  </si>
  <si>
    <t>4482</t>
  </si>
  <si>
    <t>4483</t>
  </si>
  <si>
    <t>4484</t>
  </si>
  <si>
    <t>485</t>
  </si>
  <si>
    <t>4851</t>
  </si>
  <si>
    <t>PROSTATECTOMY PROCEDURES</t>
  </si>
  <si>
    <t>4852</t>
  </si>
  <si>
    <t>4853</t>
  </si>
  <si>
    <t>4854</t>
  </si>
  <si>
    <t>520</t>
  </si>
  <si>
    <t>5201</t>
  </si>
  <si>
    <t>OTHER GYN PROCEDURES FOR MALIGNANCY</t>
  </si>
  <si>
    <t>5202</t>
  </si>
  <si>
    <t>5203</t>
  </si>
  <si>
    <t>5204</t>
  </si>
  <si>
    <t>SPLENIC PROCEDURES</t>
  </si>
  <si>
    <t>SCHIZOPHRENIA AND OTHER SEVERE PSYCHOTIC DISORDERS</t>
  </si>
  <si>
    <t>DEPRESSIVE DISORDERS</t>
  </si>
  <si>
    <t>PERSONALITY DISORDERS</t>
  </si>
  <si>
    <t>ADJUSTMENT DISORDERS</t>
  </si>
  <si>
    <t>ACUTE ANXIETY AND STRESS SYNDROMES</t>
  </si>
  <si>
    <t>ORGANIC MENTAL HEALTH CONDITIONS AND DISTURBANCES</t>
  </si>
  <si>
    <t>DISORDERS OF IMPULSE CONTROL &amp; DEVELOPMENT</t>
  </si>
  <si>
    <t>OTHER MENTAL HEALTH CONDITIONS AND DISORDERS</t>
  </si>
  <si>
    <t>761</t>
  </si>
  <si>
    <t>7611</t>
  </si>
  <si>
    <t>SCHIZOAFFECTIVE DISORDERS</t>
  </si>
  <si>
    <t>7612</t>
  </si>
  <si>
    <t>7613</t>
  </si>
  <si>
    <t>7614</t>
  </si>
  <si>
    <t>762</t>
  </si>
  <si>
    <t>7621</t>
  </si>
  <si>
    <t>OBSESSIVE COMPULSIVE DISORDERS</t>
  </si>
  <si>
    <t>7622</t>
  </si>
  <si>
    <t>7623</t>
  </si>
  <si>
    <t>7624</t>
  </si>
  <si>
    <t>851</t>
  </si>
  <si>
    <t>8511</t>
  </si>
  <si>
    <t>GENDER RELATED PROCEDURES</t>
  </si>
  <si>
    <t>8512</t>
  </si>
  <si>
    <t>8513</t>
  </si>
  <si>
    <t>8514</t>
  </si>
  <si>
    <t>1538917877</t>
  </si>
  <si>
    <t>Hospital Espanol Auxilio Mutuo San Pablo</t>
  </si>
  <si>
    <t>Hospital Episcopal San  Lucas Metro</t>
  </si>
  <si>
    <t>Hope Medical Center</t>
  </si>
  <si>
    <t>Centro Medico del Noreste</t>
  </si>
  <si>
    <t>Hospital Pavia Caguas</t>
  </si>
  <si>
    <t>The San Jorge Hospital Inc.</t>
  </si>
  <si>
    <t>APR DRG Code Key</t>
  </si>
  <si>
    <t>Provides a section for the user to input the requisite data to calculate an estimated payment under the APR DRG system, as well as that payment amount.</t>
  </si>
  <si>
    <t>If the DRG and SOI for the case is unknown, reference the [APR DRG Code Key] and [Severity of Illness Key] tabs to determine the best fit for the case.</t>
  </si>
  <si>
    <t>APR DRG Code</t>
  </si>
  <si>
    <t>APR DRG Code Description</t>
  </si>
  <si>
    <t>For APR DRG parameter identification</t>
  </si>
  <si>
    <t>In the [User Input] tab, populate cells D3:D8. Dropdown menus are included to aid in this process. Note that Discharge Status must be entered with leading zeroes (e.g., "01" instead of "1"), and Admission/Discharge Date must be entered in MM/DD/YYYY format.</t>
  </si>
  <si>
    <t>DRG Payment</t>
  </si>
  <si>
    <t>Notes:</t>
  </si>
  <si>
    <t>Checks for Transfer Payment criteria</t>
  </si>
  <si>
    <t>Final Payment Amount</t>
  </si>
  <si>
    <t>Final Payment Type</t>
  </si>
  <si>
    <t>3. Stays resulting in a same-day discharge for reasons other than patient expiration are reimbursed under outpatient methodology, and will not generate a DRG payment</t>
  </si>
  <si>
    <t>For transfer identification</t>
  </si>
  <si>
    <t>Payment Type</t>
  </si>
  <si>
    <t>Puerto Rico</t>
  </si>
  <si>
    <t>APR DRG Calculator</t>
  </si>
  <si>
    <t>1. DRGs 580 and 581 are already transfer-specific and will not return a transfer flag</t>
  </si>
  <si>
    <t>Yes</t>
  </si>
  <si>
    <t xml:space="preserve">Checks if the unadjusted DRG payment is less than estimated Transfer Payment </t>
  </si>
  <si>
    <t>Service Line Adjusters</t>
  </si>
  <si>
    <t xml:space="preserve">2. Payment types are broken into three categories: Outlier, Transfer, and Standard. </t>
  </si>
  <si>
    <t>Service Line Adjustment Factor</t>
  </si>
  <si>
    <t xml:space="preserve">Adjusted DRG-Specific Base Payment </t>
  </si>
  <si>
    <t>Service Line</t>
  </si>
  <si>
    <t>Adjustment Factor</t>
  </si>
  <si>
    <t>Service Line  Description</t>
  </si>
  <si>
    <t>1841919974</t>
  </si>
  <si>
    <t>1235856253</t>
  </si>
  <si>
    <t>1962280131</t>
  </si>
  <si>
    <t>1780454728</t>
  </si>
  <si>
    <t>1518732700</t>
  </si>
  <si>
    <t>1467234039</t>
  </si>
  <si>
    <t>1689148298</t>
  </si>
  <si>
    <t>1326835703</t>
  </si>
  <si>
    <t>1760362792</t>
  </si>
  <si>
    <t>Hospital Menonita Humacao, Inc.</t>
  </si>
  <si>
    <t>DCH Orlando Health Dorado</t>
  </si>
  <si>
    <t>Hospital Menonita Ponce</t>
  </si>
  <si>
    <t>Hospital Universitario De Adulto</t>
  </si>
  <si>
    <t>Puerto Rico Women and Children's Hospital L.L.C.</t>
  </si>
  <si>
    <t>Mayaguez Medical Center - San Antonio Inc</t>
  </si>
  <si>
    <t>Hospital de la Concepcion San German Pueblo</t>
  </si>
  <si>
    <t>University Pediatric Hospital</t>
  </si>
  <si>
    <t>San Luke's Memorial Hospital Inc.</t>
  </si>
  <si>
    <t>San Juan Municipal Hospital</t>
  </si>
  <si>
    <t>Ryder Memorial Hospital Inc.</t>
  </si>
  <si>
    <t>Professional Hospital Guaynabo Inc.</t>
  </si>
  <si>
    <t>Presbyterian Community Hosp</t>
  </si>
  <si>
    <t>Metropolitan Hospital</t>
  </si>
  <si>
    <t>Mennonite General Hospital Inc.</t>
  </si>
  <si>
    <t>Mayaguez Medical Center Dr. Ramon Emeterio Betances</t>
  </si>
  <si>
    <t>Manati Medical Center Dr. Otero Lopez</t>
  </si>
  <si>
    <t>Hospital UPR, Dr. Federico Trilla</t>
  </si>
  <si>
    <t>Hospital Universitario Dr. Ruiz Arnau</t>
  </si>
  <si>
    <t>Hospital San Francisco</t>
  </si>
  <si>
    <t>Hospital San Carlos Borromeo</t>
  </si>
  <si>
    <t>Hospital Perea</t>
  </si>
  <si>
    <t>Hospital Pavia Yauco</t>
  </si>
  <si>
    <t>Hospital Pavia Santurce</t>
  </si>
  <si>
    <t>Hospital Oncologico Dr. Isaac Gonzalez Martinez</t>
  </si>
  <si>
    <t>Hospital Metropolitano Dr. Susoni</t>
  </si>
  <si>
    <t>Hospital Metropolitano Dr. Pila</t>
  </si>
  <si>
    <t>Hospital Menonita Guayama</t>
  </si>
  <si>
    <t>Hospital Menonita De Cayey</t>
  </si>
  <si>
    <t>Hospital Menonita Caguas Inc.</t>
  </si>
  <si>
    <t>Hospital Dr. Cayetano Coll y Toste</t>
  </si>
  <si>
    <t>Hospital Del Centro Comprensivo De Cancer</t>
  </si>
  <si>
    <t>Hospital De La Concepcion</t>
  </si>
  <si>
    <t>Hospital Damas Inc.</t>
  </si>
  <si>
    <t>Hosp Comunitario Buen Samaritano</t>
  </si>
  <si>
    <t>Doctors' Center Hospital, Inc.</t>
  </si>
  <si>
    <t>Doctor's Center De San Juan</t>
  </si>
  <si>
    <t>Doctors' Center Bayamon</t>
  </si>
  <si>
    <t>Doctor Center Hospital San Fernando De La Carolina</t>
  </si>
  <si>
    <t>Centro Medico Wilma N Vazquez</t>
  </si>
  <si>
    <t>Centro Cardiovascular</t>
  </si>
  <si>
    <t>Caribbean Medical Center</t>
  </si>
  <si>
    <t>Bella Vista Hospital</t>
  </si>
  <si>
    <t>Bayamon Medical Center</t>
  </si>
  <si>
    <t>Auxilio Mutuo Hospital</t>
  </si>
  <si>
    <t>Admin De Servicios Medicos Puerto Rico</t>
  </si>
  <si>
    <t>Islandwide Rate</t>
  </si>
  <si>
    <t>Version 2 — November 2025</t>
  </si>
  <si>
    <t xml:space="preserve">   a. Outliers are encounters with a length of stay exceeding the outlier threshhold expected for the associated DRG and SOI combination.</t>
  </si>
  <si>
    <t xml:space="preserve">   b. Transfers are Inpatient stays where a patient transfers from one hospital to another hospital.</t>
  </si>
  <si>
    <t xml:space="preserve">   c. Standard payments are typical claims that do not meet any of the previous criteria.</t>
  </si>
  <si>
    <t xml:space="preserve">For use in calculating Adjusted DRG-Specific Base Payment </t>
  </si>
  <si>
    <t>For use in calculating Final Payment Amount</t>
  </si>
  <si>
    <t>Cell C23 in the [User Input] tab will populate with the estimated DRG payment for the case. Note that invalid DRGs (955 and 956) will not return a payment amount.</t>
  </si>
  <si>
    <t>New In-Territory Hospital</t>
  </si>
  <si>
    <t>Out-of-Territory Hospital</t>
  </si>
  <si>
    <t>V42 HSRV Weights</t>
  </si>
  <si>
    <t>Average Geometric LOS, Trimmed</t>
  </si>
  <si>
    <t>LOS Standard Deviation, Untrimmed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</si>
</sst>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_);_(* \(#,##0.000\);_(* &quot;-&quot;??_);_(@_)"/>
    <numFmt numFmtId="167" formatCode="_(* #,##0.0000_);_(* \(#,##0.0000\);_(* &quot;-&quot;??_);_(@_)"/>
  </numFmts>
  <fonts count="3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4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2C77"/>
      <name val="Arial"/>
      <family val="2"/>
    </font>
    <font>
      <b/>
      <sz val="38"/>
      <color rgb="FF002C77"/>
      <name val="Arial"/>
      <family val="2"/>
    </font>
    <font>
      <b/>
      <sz val="24"/>
      <color rgb="FF002C77"/>
      <name val="Arial"/>
      <family val="2"/>
    </font>
    <font>
      <sz val="12"/>
      <color rgb="FF002C7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0077A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7" fillId="0" borderId="0" applyFont="0" applyFill="0" applyBorder="0" applyAlignment="0" applyProtection="0"/>
    <xf numFmtId="0" fontId="16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Protection="0"/>
  </cellStyleXfs>
  <cellXfs count="194"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vertical="top"/>
    </xf>
    <xf numFmtId="164" fontId="18" fillId="0" borderId="0" xfId="0" applyNumberFormat="1" applyFont="1"/>
    <xf numFmtId="4" fontId="18" fillId="0" borderId="0" xfId="0" applyNumberFormat="1" applyFont="1"/>
    <xf numFmtId="4" fontId="18" fillId="0" borderId="2" xfId="0" applyNumberFormat="1" applyFont="1" applyBorder="1"/>
    <xf numFmtId="0" fontId="14" fillId="0" borderId="0" xfId="0" applyFont="1"/>
    <xf numFmtId="0" fontId="16" fillId="0" borderId="4" xfId="0" applyFont="1" applyBorder="1"/>
    <xf numFmtId="0" fontId="16" fillId="3" borderId="4" xfId="0" applyFont="1" applyFill="1" applyBorder="1"/>
    <xf numFmtId="0" fontId="14" fillId="3" borderId="4" xfId="2" applyFont="1" applyFill="1" applyBorder="1"/>
    <xf numFmtId="0" fontId="13" fillId="0" borderId="0" xfId="0" applyFont="1"/>
    <xf numFmtId="0" fontId="14" fillId="0" borderId="4" xfId="2" applyFont="1" applyBorder="1"/>
    <xf numFmtId="0" fontId="16" fillId="0" borderId="5" xfId="0" applyFont="1" applyBorder="1"/>
    <xf numFmtId="0" fontId="12" fillId="0" borderId="0" xfId="0" applyFont="1"/>
    <xf numFmtId="0" fontId="12" fillId="0" borderId="4" xfId="0" applyFont="1" applyBorder="1"/>
    <xf numFmtId="0" fontId="11" fillId="0" borderId="0" xfId="0" applyFont="1"/>
    <xf numFmtId="0" fontId="19" fillId="4" borderId="6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1" fillId="0" borderId="0" xfId="0" applyFont="1"/>
    <xf numFmtId="0" fontId="11" fillId="3" borderId="4" xfId="0" applyFont="1" applyFill="1" applyBorder="1"/>
    <xf numFmtId="49" fontId="11" fillId="0" borderId="0" xfId="0" applyNumberFormat="1" applyFont="1"/>
    <xf numFmtId="0" fontId="10" fillId="0" borderId="4" xfId="2" applyFont="1" applyBorder="1"/>
    <xf numFmtId="49" fontId="18" fillId="0" borderId="2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9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5" fontId="18" fillId="0" borderId="0" xfId="0" applyNumberFormat="1" applyFont="1" applyAlignment="1">
      <alignment horizontal="left"/>
    </xf>
    <xf numFmtId="15" fontId="18" fillId="0" borderId="10" xfId="0" applyNumberFormat="1" applyFont="1" applyBorder="1" applyAlignment="1">
      <alignment horizontal="left"/>
    </xf>
    <xf numFmtId="15" fontId="18" fillId="0" borderId="8" xfId="0" applyNumberFormat="1" applyFont="1" applyBorder="1" applyAlignment="1">
      <alignment horizontal="left"/>
    </xf>
    <xf numFmtId="15" fontId="18" fillId="0" borderId="11" xfId="0" applyNumberFormat="1" applyFont="1" applyBorder="1" applyAlignment="1">
      <alignment horizontal="left"/>
    </xf>
    <xf numFmtId="0" fontId="9" fillId="0" borderId="0" xfId="0" applyFont="1"/>
    <xf numFmtId="0" fontId="22" fillId="0" borderId="0" xfId="0" applyFont="1"/>
    <xf numFmtId="0" fontId="7" fillId="0" borderId="0" xfId="0" applyFont="1"/>
    <xf numFmtId="0" fontId="6" fillId="0" borderId="0" xfId="0" applyFont="1"/>
    <xf numFmtId="0" fontId="6" fillId="3" borderId="4" xfId="2" applyFont="1" applyFill="1" applyBorder="1"/>
    <xf numFmtId="0" fontId="5" fillId="0" borderId="0" xfId="0" applyFont="1"/>
    <xf numFmtId="0" fontId="24" fillId="0" borderId="0" xfId="8" applyFont="1"/>
    <xf numFmtId="0" fontId="23" fillId="0" borderId="0" xfId="8" applyFont="1"/>
    <xf numFmtId="0" fontId="25" fillId="0" borderId="0" xfId="8" applyFont="1"/>
    <xf numFmtId="0" fontId="26" fillId="0" borderId="0" xfId="8" applyFont="1" applyAlignment="1" applyProtection="1">
      <alignment horizontal="left" wrapText="1"/>
      <protection locked="0"/>
    </xf>
    <xf numFmtId="0" fontId="27" fillId="0" borderId="0" xfId="8" applyFont="1" applyAlignment="1" applyProtection="1">
      <alignment horizontal="left" wrapText="1"/>
      <protection locked="0"/>
    </xf>
    <xf numFmtId="49" fontId="28" fillId="0" borderId="0" xfId="8" applyNumberFormat="1" applyFont="1" applyAlignment="1" applyProtection="1">
      <alignment horizontal="left"/>
      <protection locked="0"/>
    </xf>
    <xf numFmtId="0" fontId="4" fillId="0" borderId="0" xfId="0" applyFont="1"/>
    <xf numFmtId="0" fontId="3" fillId="0" borderId="0" xfId="0" applyFont="1"/>
    <xf numFmtId="0" fontId="12" fillId="3" borderId="13" xfId="0" applyFont="1" applyFill="1" applyBorder="1"/>
    <xf numFmtId="0" fontId="12" fillId="0" borderId="14" xfId="0" applyFont="1" applyBorder="1"/>
    <xf numFmtId="0" fontId="12" fillId="3" borderId="14" xfId="0" applyFont="1" applyFill="1" applyBorder="1"/>
    <xf numFmtId="0" fontId="12" fillId="3" borderId="15" xfId="0" applyFont="1" applyFill="1" applyBorder="1"/>
    <xf numFmtId="0" fontId="12" fillId="3" borderId="16" xfId="0" applyFont="1" applyFill="1" applyBorder="1"/>
    <xf numFmtId="0" fontId="12" fillId="0" borderId="17" xfId="0" applyFont="1" applyBorder="1"/>
    <xf numFmtId="0" fontId="12" fillId="3" borderId="17" xfId="0" applyFont="1" applyFill="1" applyBorder="1"/>
    <xf numFmtId="0" fontId="12" fillId="3" borderId="18" xfId="0" applyFont="1" applyFill="1" applyBorder="1"/>
    <xf numFmtId="0" fontId="21" fillId="0" borderId="1" xfId="0" applyFont="1" applyBorder="1" applyAlignment="1">
      <alignment horizontal="left"/>
    </xf>
    <xf numFmtId="49" fontId="21" fillId="0" borderId="2" xfId="0" applyNumberFormat="1" applyFont="1" applyBorder="1" applyAlignment="1">
      <alignment horizontal="left"/>
    </xf>
    <xf numFmtId="44" fontId="21" fillId="0" borderId="8" xfId="1" applyFont="1" applyBorder="1"/>
    <xf numFmtId="0" fontId="2" fillId="0" borderId="0" xfId="0" applyFont="1"/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 vertical="center"/>
    </xf>
    <xf numFmtId="0" fontId="31" fillId="2" borderId="19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left"/>
    </xf>
    <xf numFmtId="0" fontId="21" fillId="0" borderId="2" xfId="0" applyFont="1" applyBorder="1"/>
    <xf numFmtId="0" fontId="21" fillId="0" borderId="9" xfId="0" applyFont="1" applyBorder="1"/>
    <xf numFmtId="166" fontId="21" fillId="0" borderId="8" xfId="7" applyNumberFormat="1" applyFont="1" applyBorder="1"/>
    <xf numFmtId="166" fontId="21" fillId="0" borderId="11" xfId="7" applyNumberFormat="1" applyFont="1" applyBorder="1"/>
    <xf numFmtId="0" fontId="2" fillId="0" borderId="8" xfId="0" applyFont="1" applyBorder="1"/>
    <xf numFmtId="0" fontId="2" fillId="0" borderId="11" xfId="0" applyFont="1" applyBorder="1"/>
    <xf numFmtId="166" fontId="21" fillId="0" borderId="7" xfId="7" applyNumberFormat="1" applyFont="1" applyBorder="1"/>
    <xf numFmtId="0" fontId="18" fillId="0" borderId="0" xfId="0" applyFont="1" applyAlignment="1">
      <alignment horizontal="center" vertical="center" wrapText="1"/>
    </xf>
    <xf numFmtId="0" fontId="21" fillId="0" borderId="1" xfId="0" applyFont="1" applyBorder="1"/>
    <xf numFmtId="164" fontId="21" fillId="0" borderId="1" xfId="0" applyNumberFormat="1" applyFont="1" applyBorder="1"/>
    <xf numFmtId="4" fontId="21" fillId="0" borderId="1" xfId="0" applyNumberFormat="1" applyFont="1" applyBorder="1"/>
    <xf numFmtId="0" fontId="21" fillId="0" borderId="1" xfId="0" applyFont="1" applyBorder="1" applyAlignment="1">
      <alignment vertical="top"/>
    </xf>
    <xf numFmtId="164" fontId="21" fillId="0" borderId="1" xfId="0" applyNumberFormat="1" applyFont="1" applyBorder="1" applyAlignment="1">
      <alignment vertical="top"/>
    </xf>
    <xf numFmtId="4" fontId="21" fillId="0" borderId="1" xfId="0" applyNumberFormat="1" applyFont="1" applyBorder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19" fillId="2" borderId="19" xfId="0" applyFont="1" applyFill="1" applyBorder="1"/>
    <xf numFmtId="0" fontId="19" fillId="2" borderId="3" xfId="0" applyFont="1" applyFill="1" applyBorder="1"/>
    <xf numFmtId="0" fontId="19" fillId="2" borderId="7" xfId="0" applyFont="1" applyFill="1" applyBorder="1"/>
    <xf numFmtId="0" fontId="2" fillId="3" borderId="5" xfId="0" applyFont="1" applyFill="1" applyBorder="1"/>
    <xf numFmtId="49" fontId="12" fillId="0" borderId="4" xfId="0" applyNumberFormat="1" applyFont="1" applyBorder="1"/>
    <xf numFmtId="49" fontId="12" fillId="3" borderId="4" xfId="0" applyNumberFormat="1" applyFont="1" applyFill="1" applyBorder="1"/>
    <xf numFmtId="49" fontId="12" fillId="3" borderId="21" xfId="0" applyNumberFormat="1" applyFont="1" applyFill="1" applyBorder="1"/>
    <xf numFmtId="0" fontId="12" fillId="3" borderId="10" xfId="0" applyFont="1" applyFill="1" applyBorder="1"/>
    <xf numFmtId="0" fontId="12" fillId="3" borderId="11" xfId="0" applyFont="1" applyFill="1" applyBorder="1"/>
    <xf numFmtId="0" fontId="19" fillId="2" borderId="19" xfId="0" applyFont="1" applyFill="1" applyBorder="1" applyAlignment="1">
      <alignment horizontal="centerContinuous"/>
    </xf>
    <xf numFmtId="0" fontId="20" fillId="2" borderId="22" xfId="0" applyFont="1" applyFill="1" applyBorder="1" applyAlignment="1">
      <alignment horizontal="centerContinuous"/>
    </xf>
    <xf numFmtId="0" fontId="19" fillId="4" borderId="19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/>
    </xf>
    <xf numFmtId="0" fontId="11" fillId="0" borderId="5" xfId="0" applyFont="1" applyBorder="1"/>
    <xf numFmtId="0" fontId="11" fillId="0" borderId="16" xfId="0" applyFont="1" applyBorder="1"/>
    <xf numFmtId="0" fontId="11" fillId="3" borderId="17" xfId="0" applyFont="1" applyFill="1" applyBorder="1"/>
    <xf numFmtId="0" fontId="11" fillId="0" borderId="4" xfId="0" applyFont="1" applyBorder="1"/>
    <xf numFmtId="0" fontId="11" fillId="0" borderId="17" xfId="0" applyFont="1" applyBorder="1"/>
    <xf numFmtId="0" fontId="11" fillId="3" borderId="23" xfId="0" applyFont="1" applyFill="1" applyBorder="1"/>
    <xf numFmtId="0" fontId="11" fillId="3" borderId="24" xfId="0" applyFont="1" applyFill="1" applyBorder="1"/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wrapText="1"/>
    </xf>
    <xf numFmtId="49" fontId="11" fillId="3" borderId="4" xfId="0" applyNumberFormat="1" applyFont="1" applyFill="1" applyBorder="1"/>
    <xf numFmtId="49" fontId="8" fillId="3" borderId="17" xfId="0" applyNumberFormat="1" applyFont="1" applyFill="1" applyBorder="1" applyAlignment="1">
      <alignment wrapText="1"/>
    </xf>
    <xf numFmtId="49" fontId="11" fillId="0" borderId="23" xfId="0" applyNumberFormat="1" applyFont="1" applyBorder="1"/>
    <xf numFmtId="0" fontId="19" fillId="2" borderId="22" xfId="0" applyFont="1" applyFill="1" applyBorder="1" applyAlignment="1">
      <alignment horizontal="centerContinuous"/>
    </xf>
    <xf numFmtId="0" fontId="19" fillId="4" borderId="19" xfId="0" applyFont="1" applyFill="1" applyBorder="1" applyAlignment="1">
      <alignment horizontal="left"/>
    </xf>
    <xf numFmtId="0" fontId="19" fillId="4" borderId="22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3" borderId="23" xfId="0" applyFont="1" applyFill="1" applyBorder="1" applyAlignment="1">
      <alignment horizontal="left"/>
    </xf>
    <xf numFmtId="0" fontId="12" fillId="3" borderId="24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3" fillId="0" borderId="4" xfId="2" applyFont="1" applyBorder="1"/>
    <xf numFmtId="0" fontId="14" fillId="0" borderId="17" xfId="0" applyFont="1" applyBorder="1" applyAlignment="1" applyProtection="1">
      <alignment horizontal="right"/>
      <protection locked="0"/>
    </xf>
    <xf numFmtId="0" fontId="14" fillId="3" borderId="17" xfId="0" applyFont="1" applyFill="1" applyBorder="1" applyAlignment="1" applyProtection="1">
      <alignment horizontal="right"/>
      <protection locked="0"/>
    </xf>
    <xf numFmtId="0" fontId="13" fillId="3" borderId="4" xfId="2" applyFont="1" applyFill="1" applyBorder="1"/>
    <xf numFmtId="14" fontId="14" fillId="0" borderId="17" xfId="0" applyNumberFormat="1" applyFont="1" applyBorder="1" applyAlignment="1" applyProtection="1">
      <alignment horizontal="right"/>
      <protection locked="0"/>
    </xf>
    <xf numFmtId="0" fontId="13" fillId="3" borderId="23" xfId="2" applyFont="1" applyFill="1" applyBorder="1"/>
    <xf numFmtId="0" fontId="10" fillId="3" borderId="23" xfId="2" applyFont="1" applyFill="1" applyBorder="1"/>
    <xf numFmtId="14" fontId="14" fillId="3" borderId="24" xfId="0" applyNumberFormat="1" applyFont="1" applyFill="1" applyBorder="1" applyAlignment="1" applyProtection="1">
      <alignment horizontal="right"/>
      <protection locked="0"/>
    </xf>
    <xf numFmtId="0" fontId="19" fillId="2" borderId="12" xfId="0" applyFont="1" applyFill="1" applyBorder="1" applyAlignment="1">
      <alignment horizontal="centerContinuous"/>
    </xf>
    <xf numFmtId="0" fontId="20" fillId="2" borderId="3" xfId="0" applyFont="1" applyFill="1" applyBorder="1" applyAlignment="1">
      <alignment horizontal="centerContinuous"/>
    </xf>
    <xf numFmtId="0" fontId="20" fillId="2" borderId="26" xfId="0" applyFont="1" applyFill="1" applyBorder="1" applyAlignment="1">
      <alignment horizontal="centerContinuous"/>
    </xf>
    <xf numFmtId="0" fontId="19" fillId="2" borderId="1" xfId="0" applyFont="1" applyFill="1" applyBorder="1" applyAlignment="1">
      <alignment horizontal="centerContinuous"/>
    </xf>
    <xf numFmtId="0" fontId="14" fillId="0" borderId="21" xfId="7" applyNumberFormat="1" applyFont="1" applyBorder="1" applyAlignment="1">
      <alignment horizontal="center"/>
    </xf>
    <xf numFmtId="44" fontId="14" fillId="0" borderId="21" xfId="0" applyNumberFormat="1" applyFont="1" applyBorder="1" applyAlignment="1">
      <alignment horizontal="center"/>
    </xf>
    <xf numFmtId="0" fontId="19" fillId="2" borderId="6" xfId="0" applyFont="1" applyFill="1" applyBorder="1" applyAlignment="1">
      <alignment horizontal="centerContinuous"/>
    </xf>
    <xf numFmtId="0" fontId="19" fillId="4" borderId="7" xfId="0" applyFont="1" applyFill="1" applyBorder="1" applyAlignment="1">
      <alignment horizontal="center"/>
    </xf>
    <xf numFmtId="0" fontId="14" fillId="0" borderId="5" xfId="2" applyFont="1" applyBorder="1"/>
    <xf numFmtId="0" fontId="16" fillId="0" borderId="16" xfId="0" applyFont="1" applyBorder="1" applyAlignment="1">
      <alignment horizontal="right"/>
    </xf>
    <xf numFmtId="0" fontId="16" fillId="3" borderId="17" xfId="0" applyFont="1" applyFill="1" applyBorder="1" applyAlignment="1">
      <alignment horizontal="right"/>
    </xf>
    <xf numFmtId="0" fontId="16" fillId="0" borderId="17" xfId="0" applyFont="1" applyBorder="1" applyAlignment="1">
      <alignment horizontal="right"/>
    </xf>
    <xf numFmtId="14" fontId="16" fillId="0" borderId="17" xfId="0" applyNumberFormat="1" applyFont="1" applyBorder="1" applyAlignment="1">
      <alignment horizontal="right"/>
    </xf>
    <xf numFmtId="0" fontId="14" fillId="3" borderId="23" xfId="2" applyFont="1" applyFill="1" applyBorder="1"/>
    <xf numFmtId="0" fontId="16" fillId="3" borderId="23" xfId="0" applyFont="1" applyFill="1" applyBorder="1"/>
    <xf numFmtId="14" fontId="16" fillId="3" borderId="24" xfId="0" applyNumberFormat="1" applyFont="1" applyFill="1" applyBorder="1" applyAlignment="1">
      <alignment horizontal="right"/>
    </xf>
    <xf numFmtId="44" fontId="16" fillId="0" borderId="17" xfId="1" applyFont="1" applyFill="1" applyBorder="1" applyAlignment="1">
      <alignment horizontal="right"/>
    </xf>
    <xf numFmtId="0" fontId="15" fillId="3" borderId="4" xfId="0" applyFont="1" applyFill="1" applyBorder="1"/>
    <xf numFmtId="165" fontId="16" fillId="3" borderId="17" xfId="7" applyNumberFormat="1" applyFont="1" applyFill="1" applyBorder="1" applyAlignment="1"/>
    <xf numFmtId="0" fontId="12" fillId="0" borderId="23" xfId="0" applyFont="1" applyBorder="1"/>
    <xf numFmtId="0" fontId="19" fillId="2" borderId="27" xfId="0" applyFont="1" applyFill="1" applyBorder="1" applyAlignment="1">
      <alignment horizontal="centerContinuous"/>
    </xf>
    <xf numFmtId="0" fontId="19" fillId="4" borderId="12" xfId="0" applyFont="1" applyFill="1" applyBorder="1" applyAlignment="1">
      <alignment horizontal="center"/>
    </xf>
    <xf numFmtId="0" fontId="19" fillId="4" borderId="26" xfId="0" applyFont="1" applyFill="1" applyBorder="1" applyAlignment="1">
      <alignment horizontal="center"/>
    </xf>
    <xf numFmtId="0" fontId="15" fillId="3" borderId="23" xfId="0" applyFont="1" applyFill="1" applyBorder="1"/>
    <xf numFmtId="44" fontId="16" fillId="0" borderId="21" xfId="1" applyFont="1" applyBorder="1" applyAlignment="1">
      <alignment horizontal="center"/>
    </xf>
    <xf numFmtId="0" fontId="2" fillId="3" borderId="4" xfId="0" applyFont="1" applyFill="1" applyBorder="1"/>
    <xf numFmtId="43" fontId="16" fillId="3" borderId="17" xfId="7" applyFont="1" applyFill="1" applyBorder="1" applyAlignment="1"/>
    <xf numFmtId="0" fontId="2" fillId="0" borderId="23" xfId="0" applyFont="1" applyBorder="1"/>
    <xf numFmtId="49" fontId="2" fillId="0" borderId="24" xfId="0" applyNumberFormat="1" applyFont="1" applyBorder="1" applyAlignment="1">
      <alignment wrapText="1"/>
    </xf>
    <xf numFmtId="49" fontId="2" fillId="0" borderId="17" xfId="0" applyNumberFormat="1" applyFont="1" applyBorder="1" applyAlignment="1" applyProtection="1">
      <alignment horizontal="right"/>
      <protection locked="0"/>
    </xf>
    <xf numFmtId="44" fontId="16" fillId="3" borderId="17" xfId="1" applyFont="1" applyFill="1" applyBorder="1" applyAlignment="1"/>
    <xf numFmtId="44" fontId="16" fillId="0" borderId="17" xfId="1" applyFont="1" applyFill="1" applyBorder="1" applyAlignment="1"/>
    <xf numFmtId="44" fontId="16" fillId="0" borderId="24" xfId="1" applyFont="1" applyFill="1" applyBorder="1" applyAlignment="1"/>
    <xf numFmtId="167" fontId="16" fillId="3" borderId="17" xfId="7" applyNumberFormat="1" applyFont="1" applyFill="1" applyBorder="1" applyAlignment="1"/>
    <xf numFmtId="43" fontId="16" fillId="0" borderId="17" xfId="7" applyFont="1" applyFill="1" applyBorder="1" applyAlignment="1">
      <alignment horizontal="right"/>
    </xf>
    <xf numFmtId="165" fontId="16" fillId="0" borderId="17" xfId="7" applyNumberFormat="1" applyFont="1" applyFill="1" applyBorder="1" applyAlignment="1">
      <alignment horizontal="right"/>
    </xf>
    <xf numFmtId="44" fontId="16" fillId="3" borderId="24" xfId="1" applyFont="1" applyFill="1" applyBorder="1" applyAlignment="1"/>
    <xf numFmtId="165" fontId="16" fillId="0" borderId="17" xfId="7" applyNumberFormat="1" applyFont="1" applyFill="1" applyBorder="1" applyAlignment="1"/>
    <xf numFmtId="0" fontId="13" fillId="0" borderId="9" xfId="0" applyFont="1" applyBorder="1" applyAlignment="1">
      <alignment horizontal="centerContinuous" vertical="center" wrapText="1"/>
    </xf>
    <xf numFmtId="0" fontId="14" fillId="0" borderId="10" xfId="0" applyFont="1" applyBorder="1" applyAlignment="1">
      <alignment horizontal="centerContinuous" vertical="center" wrapText="1"/>
    </xf>
    <xf numFmtId="0" fontId="14" fillId="0" borderId="11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/>
    </xf>
    <xf numFmtId="0" fontId="1" fillId="3" borderId="4" xfId="0" applyFont="1" applyFill="1" applyBorder="1"/>
    <xf numFmtId="0" fontId="21" fillId="0" borderId="21" xfId="0" applyFont="1" applyBorder="1"/>
    <xf numFmtId="164" fontId="21" fillId="0" borderId="21" xfId="0" applyNumberFormat="1" applyFont="1" applyBorder="1"/>
    <xf numFmtId="4" fontId="21" fillId="0" borderId="21" xfId="0" applyNumberFormat="1" applyFont="1" applyBorder="1"/>
    <xf numFmtId="0" fontId="19" fillId="2" borderId="26" xfId="0" applyFont="1" applyFill="1" applyBorder="1" applyAlignment="1">
      <alignment horizontal="center" vertical="center" wrapText="1"/>
    </xf>
    <xf numFmtId="166" fontId="1" fillId="0" borderId="0" xfId="7" applyNumberFormat="1" applyFont="1"/>
    <xf numFmtId="166" fontId="1" fillId="0" borderId="0" xfId="7" applyNumberFormat="1" applyFont="1" applyAlignment="1">
      <alignment vertical="top"/>
    </xf>
    <xf numFmtId="0" fontId="1" fillId="0" borderId="0" xfId="0" applyFont="1"/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19" fillId="2" borderId="1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9" fillId="2" borderId="26" xfId="0" applyFont="1" applyFill="1" applyBorder="1" applyAlignment="1">
      <alignment horizontal="right"/>
    </xf>
    <xf numFmtId="0" fontId="19" fillId="2" borderId="26" xfId="0" applyFont="1" applyFill="1" applyBorder="1"/>
    <xf numFmtId="0" fontId="2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44" fontId="2" fillId="0" borderId="8" xfId="0" applyNumberFormat="1" applyFont="1" applyBorder="1"/>
    <xf numFmtId="0" fontId="2" fillId="0" borderId="10" xfId="0" applyFont="1" applyBorder="1" applyAlignment="1">
      <alignment horizontal="centerContinuous"/>
    </xf>
    <xf numFmtId="44" fontId="21" fillId="0" borderId="11" xfId="1" applyFont="1" applyBorder="1"/>
    <xf numFmtId="0" fontId="1" fillId="0" borderId="20" xfId="0" applyFont="1" applyBorder="1" applyAlignment="1">
      <alignment horizontal="left"/>
    </xf>
    <xf numFmtId="0" fontId="2" fillId="0" borderId="25" xfId="0" applyFont="1" applyBorder="1" applyAlignment="1">
      <alignment horizontal="centerContinuous"/>
    </xf>
    <xf numFmtId="44" fontId="2" fillId="0" borderId="7" xfId="0" applyNumberFormat="1" applyFont="1" applyBorder="1"/>
    <xf numFmtId="0" fontId="2" fillId="0" borderId="9" xfId="0" applyFont="1" applyBorder="1" applyAlignment="1">
      <alignment horizontal="centerContinuous"/>
    </xf>
  </cellXfs>
  <cellStyles count="9">
    <cellStyle name="Comma" xfId="7" builtinId="3"/>
    <cellStyle name="Comma 2" xfId="4" xr:uid="{6A64D220-6191-464A-A247-172E6A21E8C3}"/>
    <cellStyle name="Currency" xfId="1" builtinId="4"/>
    <cellStyle name="Currency 2" xfId="5" xr:uid="{FBB302EE-FF60-4247-86AA-455D581BB338}"/>
    <cellStyle name="Normal" xfId="0" builtinId="0"/>
    <cellStyle name="Normal 2" xfId="3" xr:uid="{4299595A-3C9D-456A-A98D-0A1DCFB37BB5}"/>
    <cellStyle name="Normal 2 2" xfId="8" xr:uid="{640C1BDE-EC32-409E-9498-1A6B88DAE94B}"/>
    <cellStyle name="Normal 3" xfId="2" xr:uid="{B5F7B116-3B72-4902-B24B-FF319A78C0BF}"/>
    <cellStyle name="Percent 2" xfId="6" xr:uid="{06F2DE2A-5693-49AA-906B-23E13A7CA592}"/>
  </cellStyles>
  <dxfs count="0"/>
  <tableStyles count="0" defaultTableStyle="TableStyleMedium2" defaultPivotStyle="PivotStyleLight16"/>
  <colors>
    <mruColors>
      <color rgb="FFFF00FF"/>
      <color rgb="FF002C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103909</xdr:colOff>
      <xdr:row>7</xdr:row>
      <xdr:rowOff>0</xdr:rowOff>
    </xdr:from>
    <xdr:to>
      <xdr:col>3</xdr:col>
      <xdr:colOff>8660</xdr:colOff>
      <xdr:row>44</xdr:row>
      <xdr:rowOff>8660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8C62A5-03EE-4BEC-8CFB-2887C1ADF8DB}"/>
            </a:ext>
          </a:extLst>
        </xdr:cNvPr>
        <xdr:cNvSpPr txBox="1"/>
      </xdr:nvSpPr>
      <xdr:spPr>
        <a:xfrm>
          <a:off x="303934" y="1981200"/>
          <a:ext cx="6600826" cy="6704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Calculator, based upon Version 42 of Solventum's APR DRG assignment system,</a:t>
          </a:r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is intended to allow interested parties to predict payment under the APR DRG reimbursement system for individual inpatient claims where the following are true:</a:t>
          </a:r>
        </a:p>
        <a:p>
          <a:endParaRPr lang="en-US" sz="1200" i="0" baseline="0">
            <a:solidFill>
              <a:srgbClr val="002C77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Plan Vital is the primary payer </a:t>
          </a: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The DRG and SOI assignment for the claim is known</a:t>
          </a: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The patient was discharged on or after January 1, 2026</a:t>
          </a:r>
        </a:p>
        <a:p>
          <a:endParaRPr lang="en-US" sz="1200" i="0" baseline="0">
            <a:solidFill>
              <a:srgbClr val="002C77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Calculator may not capture all of the nuance of claim billing; in the event an actual payment and the calculator vary, the actual payment should be considered final.</a:t>
          </a:r>
        </a:p>
        <a:p>
          <a:endParaRPr lang="en-US" sz="1200" i="0" baseline="0">
            <a:solidFill>
              <a:srgbClr val="002C77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following information is obtained through proprietary information created, owned, and licensed by Solventum:</a:t>
          </a:r>
        </a:p>
        <a:p>
          <a:endParaRPr lang="en-US" sz="1200" i="0" baseline="0">
            <a:solidFill>
              <a:srgbClr val="002C77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APR DRG Weights</a:t>
          </a: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APR DRG Average Lengths of Stay</a:t>
          </a:r>
        </a:p>
        <a:p>
          <a:r>
            <a:rPr lang="en-US" sz="1200" i="0" baseline="0">
              <a:solidFill>
                <a:srgbClr val="002C7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APR DRG Standard Deviations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27BC-A5F8-4D50-93F3-386B1DD122FD}">
  <sheetPr codeName="Sheet1">
    <tabColor rgb="FFFF00FF"/>
    <pageSetUpPr fitToPage="1"/>
  </sheetPr>
  <dimension ref="B1:N58"/>
  <sheetViews>
    <sheetView showGridLines="0" topLeftCell="A30" zoomScaleNormal="100" workbookViewId="0">
      <selection activeCell="D58" sqref="D58"/>
    </sheetView>
  </sheetViews>
  <sheetFormatPr defaultColWidth="9.1796875" defaultRowHeight="12.5" x14ac:dyDescent="0.25"/>
  <cols>
    <col min="1" max="1" width="1.7265625" style="56" customWidth="1"/>
    <col min="2" max="2" width="27.1796875" style="56" bestFit="1" customWidth="1"/>
    <col min="3" max="3" width="48.26953125" style="56" bestFit="1" customWidth="1"/>
    <col min="4" max="4" width="14.453125" style="56" bestFit="1" customWidth="1"/>
    <col min="5" max="5" width="1.7265625" style="56" customWidth="1"/>
    <col min="6" max="6" width="16.81640625" style="56" bestFit="1" customWidth="1"/>
    <col min="7" max="7" width="45.26953125" style="56" bestFit="1" customWidth="1"/>
    <col min="8" max="8" width="10.453125" style="56" bestFit="1" customWidth="1"/>
    <col min="9" max="9" width="12" style="56" bestFit="1" customWidth="1"/>
    <col min="10" max="10" width="14.1796875" style="56" bestFit="1" customWidth="1"/>
    <col min="11" max="11" width="32.453125" style="56" bestFit="1" customWidth="1"/>
    <col min="12" max="12" width="1.7265625" style="56" customWidth="1"/>
    <col min="13" max="13" width="31.1796875" style="56" bestFit="1" customWidth="1"/>
    <col min="14" max="14" width="17.26953125" style="56" bestFit="1" customWidth="1"/>
    <col min="15" max="16384" width="9.1796875" style="56"/>
  </cols>
  <sheetData>
    <row r="1" spans="2:14" ht="15" customHeight="1" x14ac:dyDescent="0.25"/>
    <row r="2" spans="2:14" ht="13" x14ac:dyDescent="0.3">
      <c r="B2" s="180" t="s">
        <v>1979</v>
      </c>
      <c r="C2" s="181" t="s">
        <v>0</v>
      </c>
      <c r="D2" s="182" t="s">
        <v>2089</v>
      </c>
      <c r="F2" s="178" t="s">
        <v>2040</v>
      </c>
      <c r="G2" s="179" t="s">
        <v>2041</v>
      </c>
      <c r="H2" s="179" t="s">
        <v>2042</v>
      </c>
      <c r="I2" s="179" t="s">
        <v>2043</v>
      </c>
      <c r="J2" s="179" t="s">
        <v>2044</v>
      </c>
      <c r="K2" s="183" t="s">
        <v>2086</v>
      </c>
      <c r="M2" s="59" t="s">
        <v>2325</v>
      </c>
      <c r="N2" s="60" t="s">
        <v>2326</v>
      </c>
    </row>
    <row r="3" spans="2:14" x14ac:dyDescent="0.25">
      <c r="B3" s="54" t="s">
        <v>2107</v>
      </c>
      <c r="C3" s="184" t="s">
        <v>2337</v>
      </c>
      <c r="D3" s="55">
        <v>5929.0845692410539</v>
      </c>
      <c r="F3" s="23" t="s">
        <v>1988</v>
      </c>
      <c r="G3" s="24" t="s">
        <v>2053</v>
      </c>
      <c r="H3" s="27">
        <v>37681</v>
      </c>
      <c r="I3" s="24" t="s">
        <v>2046</v>
      </c>
      <c r="J3" s="29">
        <v>37697</v>
      </c>
      <c r="K3" s="66" t="str">
        <f>IF(OR($F3="02",$F3="05",$F3="07",$F3="82"),"Yes","No")</f>
        <v>No</v>
      </c>
      <c r="M3" s="61" t="s">
        <v>1996</v>
      </c>
      <c r="N3" s="68">
        <v>1.37</v>
      </c>
    </row>
    <row r="4" spans="2:14" x14ac:dyDescent="0.25">
      <c r="B4" s="54" t="s">
        <v>2127</v>
      </c>
      <c r="C4" s="184" t="s">
        <v>2338</v>
      </c>
      <c r="D4" s="55">
        <v>8146.0397060781343</v>
      </c>
      <c r="F4" s="23" t="s">
        <v>1997</v>
      </c>
      <c r="G4" s="24" t="s">
        <v>2047</v>
      </c>
      <c r="H4" s="27">
        <v>37681</v>
      </c>
      <c r="I4" s="24" t="s">
        <v>2046</v>
      </c>
      <c r="J4" s="29">
        <v>37697</v>
      </c>
      <c r="K4" s="66" t="str">
        <f t="shared" ref="K4:K45" si="0">IF(OR($F4="02",$F4="05",$F4="07",$F4="82"),"Yes","No")</f>
        <v>Yes</v>
      </c>
      <c r="M4" s="57" t="s">
        <v>2014</v>
      </c>
      <c r="N4" s="64">
        <v>1.23</v>
      </c>
    </row>
    <row r="5" spans="2:14" x14ac:dyDescent="0.25">
      <c r="B5" s="54" t="s">
        <v>2328</v>
      </c>
      <c r="C5" s="184" t="s">
        <v>2296</v>
      </c>
      <c r="D5" s="55">
        <v>5018.5457527166154</v>
      </c>
      <c r="F5" s="23" t="s">
        <v>1993</v>
      </c>
      <c r="G5" s="24" t="s">
        <v>2048</v>
      </c>
      <c r="H5" s="27">
        <v>37681</v>
      </c>
      <c r="I5" s="24" t="s">
        <v>2046</v>
      </c>
      <c r="J5" s="29">
        <v>37697</v>
      </c>
      <c r="K5" s="66" t="str">
        <f t="shared" si="0"/>
        <v>No</v>
      </c>
      <c r="M5" s="57" t="s">
        <v>2025</v>
      </c>
      <c r="N5" s="64">
        <v>1.27</v>
      </c>
    </row>
    <row r="6" spans="2:14" x14ac:dyDescent="0.25">
      <c r="B6" s="54" t="s">
        <v>2329</v>
      </c>
      <c r="C6" s="184" t="s">
        <v>2339</v>
      </c>
      <c r="D6" s="55">
        <v>5290.383015943481</v>
      </c>
      <c r="F6" s="23" t="s">
        <v>1995</v>
      </c>
      <c r="G6" s="24" t="s">
        <v>2049</v>
      </c>
      <c r="H6" s="27">
        <v>37681</v>
      </c>
      <c r="I6" s="24" t="s">
        <v>2046</v>
      </c>
      <c r="J6" s="29">
        <v>37697</v>
      </c>
      <c r="K6" s="66" t="str">
        <f t="shared" si="0"/>
        <v>No</v>
      </c>
      <c r="M6" s="57" t="s">
        <v>2009</v>
      </c>
      <c r="N6" s="64">
        <v>1.1299999999999999</v>
      </c>
    </row>
    <row r="7" spans="2:14" x14ac:dyDescent="0.25">
      <c r="B7" s="54" t="s">
        <v>2330</v>
      </c>
      <c r="C7" s="184" t="s">
        <v>2298</v>
      </c>
      <c r="D7" s="55">
        <v>6719.8614586661524</v>
      </c>
      <c r="F7" s="23" t="s">
        <v>2008</v>
      </c>
      <c r="G7" s="24" t="s">
        <v>2050</v>
      </c>
      <c r="H7" s="27">
        <v>39539</v>
      </c>
      <c r="I7" s="24" t="s">
        <v>2046</v>
      </c>
      <c r="J7" s="29">
        <v>41943</v>
      </c>
      <c r="K7" s="66" t="str">
        <f t="shared" si="0"/>
        <v>Yes</v>
      </c>
      <c r="M7" s="57" t="s">
        <v>2222</v>
      </c>
      <c r="N7" s="64">
        <v>1.08</v>
      </c>
    </row>
    <row r="8" spans="2:14" x14ac:dyDescent="0.25">
      <c r="B8" s="54" t="s">
        <v>2331</v>
      </c>
      <c r="C8" s="184" t="s">
        <v>2297</v>
      </c>
      <c r="D8" s="55">
        <v>6769.1425276565415</v>
      </c>
      <c r="F8" s="23" t="s">
        <v>1986</v>
      </c>
      <c r="G8" s="24" t="s">
        <v>2051</v>
      </c>
      <c r="H8" s="27">
        <v>37681</v>
      </c>
      <c r="I8" s="24" t="s">
        <v>2046</v>
      </c>
      <c r="J8" s="29">
        <v>37697</v>
      </c>
      <c r="K8" s="66" t="str">
        <f t="shared" si="0"/>
        <v>No</v>
      </c>
      <c r="M8" s="57" t="s">
        <v>2224</v>
      </c>
      <c r="N8" s="64">
        <v>1</v>
      </c>
    </row>
    <row r="9" spans="2:14" x14ac:dyDescent="0.25">
      <c r="B9" s="54" t="s">
        <v>2332</v>
      </c>
      <c r="C9" s="184" t="s">
        <v>2295</v>
      </c>
      <c r="D9" s="55">
        <v>6561.0447684087876</v>
      </c>
      <c r="F9" s="23" t="s">
        <v>2006</v>
      </c>
      <c r="G9" s="24" t="s">
        <v>2037</v>
      </c>
      <c r="H9" s="27">
        <v>37681</v>
      </c>
      <c r="I9" s="24" t="s">
        <v>2046</v>
      </c>
      <c r="J9" s="29">
        <v>37697</v>
      </c>
      <c r="K9" s="66" t="str">
        <f t="shared" si="0"/>
        <v>Yes</v>
      </c>
      <c r="M9" s="57" t="s">
        <v>2000</v>
      </c>
      <c r="N9" s="64">
        <v>1</v>
      </c>
    </row>
    <row r="10" spans="2:14" x14ac:dyDescent="0.25">
      <c r="B10" s="54" t="s">
        <v>2333</v>
      </c>
      <c r="C10" s="184" t="s">
        <v>2299</v>
      </c>
      <c r="D10" s="55">
        <v>7872.4513880816567</v>
      </c>
      <c r="F10" s="23" t="s">
        <v>1991</v>
      </c>
      <c r="G10" s="24" t="s">
        <v>2052</v>
      </c>
      <c r="H10" s="27">
        <v>37681</v>
      </c>
      <c r="I10" s="24" t="s">
        <v>2046</v>
      </c>
      <c r="J10" s="29">
        <v>41943</v>
      </c>
      <c r="K10" s="66" t="str">
        <f t="shared" si="0"/>
        <v>No</v>
      </c>
      <c r="M10" s="57" t="s">
        <v>2027</v>
      </c>
      <c r="N10" s="64">
        <v>1</v>
      </c>
    </row>
    <row r="11" spans="2:14" x14ac:dyDescent="0.25">
      <c r="B11" s="54" t="s">
        <v>2122</v>
      </c>
      <c r="C11" s="184" t="s">
        <v>2340</v>
      </c>
      <c r="D11" s="55">
        <v>4725.6623561949064</v>
      </c>
      <c r="F11" s="23" t="s">
        <v>67</v>
      </c>
      <c r="G11" s="24" t="s">
        <v>2038</v>
      </c>
      <c r="H11" s="27">
        <v>37681</v>
      </c>
      <c r="I11" s="24" t="s">
        <v>2046</v>
      </c>
      <c r="J11" s="29">
        <v>37697</v>
      </c>
      <c r="K11" s="66" t="str">
        <f t="shared" si="0"/>
        <v>No</v>
      </c>
      <c r="M11" s="57" t="s">
        <v>2005</v>
      </c>
      <c r="N11" s="64">
        <v>1</v>
      </c>
    </row>
    <row r="12" spans="2:14" x14ac:dyDescent="0.25">
      <c r="B12" s="54" t="s">
        <v>2294</v>
      </c>
      <c r="C12" s="184" t="s">
        <v>2300</v>
      </c>
      <c r="D12" s="55">
        <v>7263.5500338575739</v>
      </c>
      <c r="F12" s="23" t="s">
        <v>2004</v>
      </c>
      <c r="G12" s="24" t="s">
        <v>2039</v>
      </c>
      <c r="H12" s="27">
        <v>37681</v>
      </c>
      <c r="I12" s="24" t="s">
        <v>2046</v>
      </c>
      <c r="J12" s="29">
        <v>41943</v>
      </c>
      <c r="K12" s="66" t="str">
        <f t="shared" si="0"/>
        <v>No</v>
      </c>
      <c r="M12" s="57" t="s">
        <v>1985</v>
      </c>
      <c r="N12" s="64">
        <v>1</v>
      </c>
    </row>
    <row r="13" spans="2:14" x14ac:dyDescent="0.25">
      <c r="B13" s="54" t="s">
        <v>2334</v>
      </c>
      <c r="C13" s="184" t="s">
        <v>2341</v>
      </c>
      <c r="D13" s="55">
        <v>8757.6543264585416</v>
      </c>
      <c r="F13" s="23" t="s">
        <v>2013</v>
      </c>
      <c r="G13" s="24" t="s">
        <v>2070</v>
      </c>
      <c r="H13" s="24" t="s">
        <v>2046</v>
      </c>
      <c r="I13" s="24" t="s">
        <v>2046</v>
      </c>
      <c r="J13" s="29">
        <v>41943</v>
      </c>
      <c r="K13" s="66" t="str">
        <f t="shared" si="0"/>
        <v>No</v>
      </c>
      <c r="M13" s="57" t="s">
        <v>2023</v>
      </c>
      <c r="N13" s="64">
        <v>1</v>
      </c>
    </row>
    <row r="14" spans="2:14" x14ac:dyDescent="0.25">
      <c r="B14" s="54" t="s">
        <v>2335</v>
      </c>
      <c r="C14" s="184" t="s">
        <v>2342</v>
      </c>
      <c r="D14" s="55">
        <v>5775.7538479216882</v>
      </c>
      <c r="F14" s="23" t="s">
        <v>2146</v>
      </c>
      <c r="G14" s="24" t="s">
        <v>2054</v>
      </c>
      <c r="H14" s="27">
        <v>37681</v>
      </c>
      <c r="I14" s="24" t="s">
        <v>2046</v>
      </c>
      <c r="J14" s="29">
        <v>41943</v>
      </c>
      <c r="K14" s="66" t="str">
        <f t="shared" si="0"/>
        <v>No</v>
      </c>
      <c r="M14" s="57" t="s">
        <v>1994</v>
      </c>
      <c r="N14" s="64">
        <v>1</v>
      </c>
    </row>
    <row r="15" spans="2:14" x14ac:dyDescent="0.25">
      <c r="B15" s="54" t="s">
        <v>2336</v>
      </c>
      <c r="C15" s="184" t="s">
        <v>2343</v>
      </c>
      <c r="D15" s="55">
        <v>5712.673856850558</v>
      </c>
      <c r="F15" s="23" t="s">
        <v>2147</v>
      </c>
      <c r="G15" s="24" t="s">
        <v>2055</v>
      </c>
      <c r="H15" s="27">
        <v>37681</v>
      </c>
      <c r="I15" s="24" t="s">
        <v>2046</v>
      </c>
      <c r="J15" s="29">
        <v>37697</v>
      </c>
      <c r="K15" s="66" t="str">
        <f t="shared" si="0"/>
        <v>No</v>
      </c>
      <c r="M15" s="57" t="s">
        <v>2012</v>
      </c>
      <c r="N15" s="64">
        <v>1</v>
      </c>
    </row>
    <row r="16" spans="2:14" x14ac:dyDescent="0.25">
      <c r="B16" s="54" t="s">
        <v>2131</v>
      </c>
      <c r="C16" s="184" t="s">
        <v>2344</v>
      </c>
      <c r="D16" s="55">
        <v>5844.2787207435103</v>
      </c>
      <c r="F16" s="23" t="s">
        <v>2148</v>
      </c>
      <c r="G16" s="24" t="s">
        <v>2056</v>
      </c>
      <c r="H16" s="27">
        <v>37681</v>
      </c>
      <c r="I16" s="24" t="s">
        <v>2046</v>
      </c>
      <c r="J16" s="29">
        <v>41943</v>
      </c>
      <c r="K16" s="66" t="str">
        <f t="shared" si="0"/>
        <v>No</v>
      </c>
      <c r="M16" s="58" t="s">
        <v>2010</v>
      </c>
      <c r="N16" s="64">
        <v>1</v>
      </c>
    </row>
    <row r="17" spans="2:14" x14ac:dyDescent="0.25">
      <c r="B17" s="54" t="s">
        <v>2112</v>
      </c>
      <c r="C17" s="184" t="s">
        <v>2345</v>
      </c>
      <c r="D17" s="55">
        <v>6087.3589392069689</v>
      </c>
      <c r="F17" s="23" t="s">
        <v>2149</v>
      </c>
      <c r="G17" s="24" t="s">
        <v>2057</v>
      </c>
      <c r="H17" s="27">
        <v>37681</v>
      </c>
      <c r="I17" s="24" t="s">
        <v>2046</v>
      </c>
      <c r="J17" s="29">
        <v>37697</v>
      </c>
      <c r="K17" s="66" t="str">
        <f t="shared" si="0"/>
        <v>No</v>
      </c>
      <c r="M17" s="58" t="s">
        <v>2007</v>
      </c>
      <c r="N17" s="64">
        <v>1</v>
      </c>
    </row>
    <row r="18" spans="2:14" x14ac:dyDescent="0.25">
      <c r="B18" s="54" t="s">
        <v>2124</v>
      </c>
      <c r="C18" s="184" t="s">
        <v>2346</v>
      </c>
      <c r="D18" s="55">
        <v>6103.4523946764657</v>
      </c>
      <c r="F18" s="23" t="s">
        <v>2150</v>
      </c>
      <c r="G18" s="24" t="s">
        <v>2063</v>
      </c>
      <c r="H18" s="27">
        <v>37895</v>
      </c>
      <c r="I18" s="24" t="s">
        <v>2046</v>
      </c>
      <c r="J18" s="29">
        <v>37999</v>
      </c>
      <c r="K18" s="66" t="str">
        <f t="shared" si="0"/>
        <v>No</v>
      </c>
      <c r="M18" s="57" t="s">
        <v>2020</v>
      </c>
      <c r="N18" s="64">
        <v>1</v>
      </c>
    </row>
    <row r="19" spans="2:14" x14ac:dyDescent="0.25">
      <c r="B19" s="54" t="s">
        <v>2113</v>
      </c>
      <c r="C19" s="184" t="s">
        <v>2347</v>
      </c>
      <c r="D19" s="55">
        <v>6669.5204485087133</v>
      </c>
      <c r="F19" s="23" t="s">
        <v>2151</v>
      </c>
      <c r="G19" s="24" t="s">
        <v>2058</v>
      </c>
      <c r="H19" s="27">
        <v>37681</v>
      </c>
      <c r="I19" s="24" t="s">
        <v>2046</v>
      </c>
      <c r="J19" s="29">
        <v>37697</v>
      </c>
      <c r="K19" s="66" t="str">
        <f t="shared" si="0"/>
        <v>No</v>
      </c>
      <c r="M19" s="57" t="s">
        <v>2028</v>
      </c>
      <c r="N19" s="64">
        <v>1</v>
      </c>
    </row>
    <row r="20" spans="2:14" x14ac:dyDescent="0.25">
      <c r="B20" s="54" t="s">
        <v>2096</v>
      </c>
      <c r="C20" s="184" t="s">
        <v>2348</v>
      </c>
      <c r="D20" s="55">
        <v>4953.6900149950798</v>
      </c>
      <c r="F20" s="23" t="s">
        <v>2152</v>
      </c>
      <c r="G20" s="24" t="s">
        <v>2059</v>
      </c>
      <c r="H20" s="27">
        <v>37681</v>
      </c>
      <c r="I20" s="24" t="s">
        <v>2046</v>
      </c>
      <c r="J20" s="29">
        <v>37697</v>
      </c>
      <c r="K20" s="66" t="str">
        <f t="shared" si="0"/>
        <v>No</v>
      </c>
      <c r="M20" s="57" t="s">
        <v>2003</v>
      </c>
      <c r="N20" s="64">
        <v>1</v>
      </c>
    </row>
    <row r="21" spans="2:14" x14ac:dyDescent="0.25">
      <c r="B21" s="54" t="s">
        <v>2100</v>
      </c>
      <c r="C21" s="184" t="s">
        <v>2349</v>
      </c>
      <c r="D21" s="55">
        <v>6162.8641963121554</v>
      </c>
      <c r="F21" s="23" t="s">
        <v>2153</v>
      </c>
      <c r="G21" s="24" t="s">
        <v>2060</v>
      </c>
      <c r="H21" s="27">
        <v>37681</v>
      </c>
      <c r="I21" s="24" t="s">
        <v>2046</v>
      </c>
      <c r="J21" s="29">
        <v>37697</v>
      </c>
      <c r="K21" s="66" t="str">
        <f t="shared" si="0"/>
        <v>No</v>
      </c>
      <c r="M21" s="57" t="s">
        <v>1990</v>
      </c>
      <c r="N21" s="64">
        <v>1</v>
      </c>
    </row>
    <row r="22" spans="2:14" x14ac:dyDescent="0.25">
      <c r="B22" s="54" t="s">
        <v>2116</v>
      </c>
      <c r="C22" s="184" t="s">
        <v>2350</v>
      </c>
      <c r="D22" s="55">
        <v>6074.7294711955738</v>
      </c>
      <c r="F22" s="23" t="s">
        <v>2154</v>
      </c>
      <c r="G22" s="24" t="s">
        <v>2064</v>
      </c>
      <c r="H22" s="27">
        <v>38353</v>
      </c>
      <c r="I22" s="24" t="s">
        <v>2046</v>
      </c>
      <c r="J22" s="29">
        <v>38533</v>
      </c>
      <c r="K22" s="66" t="str">
        <f t="shared" si="0"/>
        <v>No</v>
      </c>
      <c r="M22" s="57" t="s">
        <v>2016</v>
      </c>
      <c r="N22" s="64">
        <v>1</v>
      </c>
    </row>
    <row r="23" spans="2:14" x14ac:dyDescent="0.25">
      <c r="B23" s="54" t="s">
        <v>2120</v>
      </c>
      <c r="C23" s="184" t="s">
        <v>2351</v>
      </c>
      <c r="D23" s="55">
        <v>6962.6463035396782</v>
      </c>
      <c r="F23" s="23" t="s">
        <v>2155</v>
      </c>
      <c r="G23" s="24" t="s">
        <v>2065</v>
      </c>
      <c r="H23" s="27">
        <v>38353</v>
      </c>
      <c r="I23" s="24" t="s">
        <v>2046</v>
      </c>
      <c r="J23" s="29">
        <v>41943</v>
      </c>
      <c r="K23" s="66" t="str">
        <f t="shared" si="0"/>
        <v>No</v>
      </c>
      <c r="M23" s="58" t="s">
        <v>1992</v>
      </c>
      <c r="N23" s="64">
        <v>1</v>
      </c>
    </row>
    <row r="24" spans="2:14" x14ac:dyDescent="0.25">
      <c r="B24" s="54" t="s">
        <v>2105</v>
      </c>
      <c r="C24" s="184" t="s">
        <v>2352</v>
      </c>
      <c r="D24" s="55">
        <v>5837.4657440013852</v>
      </c>
      <c r="F24" s="23" t="s">
        <v>2156</v>
      </c>
      <c r="G24" s="24" t="s">
        <v>2066</v>
      </c>
      <c r="H24" s="27">
        <v>38353</v>
      </c>
      <c r="I24" s="24" t="s">
        <v>2046</v>
      </c>
      <c r="J24" s="29">
        <v>41943</v>
      </c>
      <c r="K24" s="66" t="str">
        <f t="shared" si="0"/>
        <v>No</v>
      </c>
      <c r="M24" s="57" t="s">
        <v>1987</v>
      </c>
      <c r="N24" s="64">
        <v>1</v>
      </c>
    </row>
    <row r="25" spans="2:14" x14ac:dyDescent="0.25">
      <c r="B25" s="54" t="s">
        <v>2108</v>
      </c>
      <c r="C25" s="184" t="s">
        <v>2353</v>
      </c>
      <c r="D25" s="55">
        <v>6563.8938913880638</v>
      </c>
      <c r="F25" s="23" t="s">
        <v>2157</v>
      </c>
      <c r="G25" s="24" t="s">
        <v>2067</v>
      </c>
      <c r="H25" s="27">
        <v>38353</v>
      </c>
      <c r="I25" s="24" t="s">
        <v>2046</v>
      </c>
      <c r="J25" s="29">
        <v>38533</v>
      </c>
      <c r="K25" s="66" t="str">
        <f t="shared" si="0"/>
        <v>No</v>
      </c>
      <c r="M25" s="58" t="s">
        <v>1999</v>
      </c>
      <c r="N25" s="64">
        <v>1</v>
      </c>
    </row>
    <row r="26" spans="2:14" x14ac:dyDescent="0.25">
      <c r="B26" s="54" t="s">
        <v>2118</v>
      </c>
      <c r="C26" s="184" t="s">
        <v>2354</v>
      </c>
      <c r="D26" s="55">
        <v>5896.6780982779792</v>
      </c>
      <c r="F26" s="23" t="s">
        <v>2158</v>
      </c>
      <c r="G26" s="24" t="s">
        <v>2068</v>
      </c>
      <c r="H26" s="27">
        <v>38353</v>
      </c>
      <c r="I26" s="24" t="s">
        <v>2046</v>
      </c>
      <c r="J26" s="29">
        <v>41943</v>
      </c>
      <c r="K26" s="66" t="str">
        <f t="shared" si="0"/>
        <v>No</v>
      </c>
      <c r="M26" s="57" t="s">
        <v>2011</v>
      </c>
      <c r="N26" s="64">
        <v>1</v>
      </c>
    </row>
    <row r="27" spans="2:14" x14ac:dyDescent="0.25">
      <c r="B27" s="54" t="s">
        <v>2091</v>
      </c>
      <c r="C27" s="184" t="s">
        <v>2355</v>
      </c>
      <c r="D27" s="55">
        <v>4600.5849557346146</v>
      </c>
      <c r="F27" s="23" t="s">
        <v>2159</v>
      </c>
      <c r="G27" s="24" t="s">
        <v>2045</v>
      </c>
      <c r="H27" s="27">
        <v>41548</v>
      </c>
      <c r="I27" s="24" t="s">
        <v>2046</v>
      </c>
      <c r="J27" s="29">
        <v>43138</v>
      </c>
      <c r="K27" s="66" t="str">
        <f t="shared" si="0"/>
        <v>No</v>
      </c>
      <c r="M27" s="62" t="s">
        <v>2018</v>
      </c>
      <c r="N27" s="64">
        <v>1</v>
      </c>
    </row>
    <row r="28" spans="2:14" x14ac:dyDescent="0.25">
      <c r="B28" s="54" t="s">
        <v>2130</v>
      </c>
      <c r="C28" s="184" t="s">
        <v>2356</v>
      </c>
      <c r="D28" s="55">
        <v>6959.1428045564326</v>
      </c>
      <c r="F28" s="23" t="s">
        <v>2160</v>
      </c>
      <c r="G28" s="24" t="s">
        <v>2069</v>
      </c>
      <c r="H28" s="27">
        <v>39539</v>
      </c>
      <c r="I28" s="24" t="s">
        <v>2046</v>
      </c>
      <c r="J28" s="29">
        <v>41943</v>
      </c>
      <c r="K28" s="66" t="str">
        <f t="shared" si="0"/>
        <v>No</v>
      </c>
      <c r="M28" s="63" t="s">
        <v>2001</v>
      </c>
      <c r="N28" s="65">
        <v>1</v>
      </c>
    </row>
    <row r="29" spans="2:14" x14ac:dyDescent="0.25">
      <c r="B29" s="54" t="s">
        <v>2104</v>
      </c>
      <c r="C29" s="184" t="s">
        <v>2357</v>
      </c>
      <c r="D29" s="55">
        <v>5171.1290831770921</v>
      </c>
      <c r="F29" s="23" t="s">
        <v>2161</v>
      </c>
      <c r="G29" s="24" t="s">
        <v>2061</v>
      </c>
      <c r="H29" s="27">
        <v>37681</v>
      </c>
      <c r="I29" s="24" t="s">
        <v>2046</v>
      </c>
      <c r="J29" s="29">
        <v>37697</v>
      </c>
      <c r="K29" s="66" t="str">
        <f t="shared" si="0"/>
        <v>No</v>
      </c>
    </row>
    <row r="30" spans="2:14" x14ac:dyDescent="0.25">
      <c r="B30" s="54" t="s">
        <v>2106</v>
      </c>
      <c r="C30" s="184" t="s">
        <v>2358</v>
      </c>
      <c r="D30" s="55">
        <v>5179.4936852404717</v>
      </c>
      <c r="F30" s="23" t="s">
        <v>2162</v>
      </c>
      <c r="G30" s="24" t="s">
        <v>2062</v>
      </c>
      <c r="H30" s="27">
        <v>37681</v>
      </c>
      <c r="I30" s="24" t="s">
        <v>2046</v>
      </c>
      <c r="J30" s="29">
        <v>37697</v>
      </c>
      <c r="K30" s="66" t="str">
        <f t="shared" si="0"/>
        <v>No</v>
      </c>
    </row>
    <row r="31" spans="2:14" x14ac:dyDescent="0.25">
      <c r="B31" s="54" t="s">
        <v>2095</v>
      </c>
      <c r="C31" s="184" t="s">
        <v>2359</v>
      </c>
      <c r="D31" s="55">
        <v>4309.7431603233827</v>
      </c>
      <c r="F31" s="23" t="s">
        <v>2163</v>
      </c>
      <c r="G31" s="24" t="s">
        <v>2071</v>
      </c>
      <c r="H31" s="27">
        <v>41548</v>
      </c>
      <c r="I31" s="24" t="s">
        <v>2046</v>
      </c>
      <c r="J31" s="29">
        <v>41943</v>
      </c>
      <c r="K31" s="66" t="str">
        <f t="shared" si="0"/>
        <v>No</v>
      </c>
    </row>
    <row r="32" spans="2:14" x14ac:dyDescent="0.25">
      <c r="B32" s="54" t="s">
        <v>2119</v>
      </c>
      <c r="C32" s="184" t="s">
        <v>2360</v>
      </c>
      <c r="D32" s="55">
        <v>5778.1670790228118</v>
      </c>
      <c r="F32" s="23" t="s">
        <v>2164</v>
      </c>
      <c r="G32" s="24" t="s">
        <v>2072</v>
      </c>
      <c r="H32" s="27">
        <v>41548</v>
      </c>
      <c r="I32" s="24" t="s">
        <v>2046</v>
      </c>
      <c r="J32" s="29">
        <v>41943</v>
      </c>
      <c r="K32" s="66" t="str">
        <f t="shared" si="0"/>
        <v>Yes</v>
      </c>
    </row>
    <row r="33" spans="2:11" x14ac:dyDescent="0.25">
      <c r="B33" s="54" t="s">
        <v>2097</v>
      </c>
      <c r="C33" s="184" t="s">
        <v>2361</v>
      </c>
      <c r="D33" s="55">
        <v>4823.1756797564403</v>
      </c>
      <c r="F33" s="23" t="s">
        <v>2165</v>
      </c>
      <c r="G33" s="24" t="s">
        <v>2073</v>
      </c>
      <c r="H33" s="27">
        <v>41548</v>
      </c>
      <c r="I33" s="24" t="s">
        <v>2046</v>
      </c>
      <c r="J33" s="29">
        <v>41943</v>
      </c>
      <c r="K33" s="66" t="str">
        <f t="shared" si="0"/>
        <v>No</v>
      </c>
    </row>
    <row r="34" spans="2:11" x14ac:dyDescent="0.25">
      <c r="B34" s="54" t="s">
        <v>2102</v>
      </c>
      <c r="C34" s="184" t="s">
        <v>2362</v>
      </c>
      <c r="D34" s="55">
        <v>5302.465049061132</v>
      </c>
      <c r="F34" s="23" t="s">
        <v>2166</v>
      </c>
      <c r="G34" s="24" t="s">
        <v>2074</v>
      </c>
      <c r="H34" s="27">
        <v>41548</v>
      </c>
      <c r="I34" s="24" t="s">
        <v>2046</v>
      </c>
      <c r="J34" s="29">
        <v>41943</v>
      </c>
      <c r="K34" s="66" t="str">
        <f t="shared" si="0"/>
        <v>No</v>
      </c>
    </row>
    <row r="35" spans="2:11" x14ac:dyDescent="0.25">
      <c r="B35" s="54" t="s">
        <v>2103</v>
      </c>
      <c r="C35" s="184" t="s">
        <v>2363</v>
      </c>
      <c r="D35" s="55">
        <v>5302.1906464545245</v>
      </c>
      <c r="F35" s="23" t="s">
        <v>2167</v>
      </c>
      <c r="G35" s="24" t="s">
        <v>2075</v>
      </c>
      <c r="H35" s="27">
        <v>41548</v>
      </c>
      <c r="I35" s="24" t="s">
        <v>2046</v>
      </c>
      <c r="J35" s="29">
        <v>41943</v>
      </c>
      <c r="K35" s="66" t="s">
        <v>2319</v>
      </c>
    </row>
    <row r="36" spans="2:11" x14ac:dyDescent="0.25">
      <c r="B36" s="54" t="s">
        <v>2111</v>
      </c>
      <c r="C36" s="184" t="s">
        <v>2364</v>
      </c>
      <c r="D36" s="55">
        <v>6228.2877054442843</v>
      </c>
      <c r="F36" s="23" t="s">
        <v>2168</v>
      </c>
      <c r="G36" s="24" t="s">
        <v>2076</v>
      </c>
      <c r="H36" s="27">
        <v>41548</v>
      </c>
      <c r="I36" s="24" t="s">
        <v>2046</v>
      </c>
      <c r="J36" s="29">
        <v>41943</v>
      </c>
      <c r="K36" s="66" t="str">
        <f t="shared" si="0"/>
        <v>No</v>
      </c>
    </row>
    <row r="37" spans="2:11" x14ac:dyDescent="0.25">
      <c r="B37" s="54" t="s">
        <v>2128</v>
      </c>
      <c r="C37" s="184" t="s">
        <v>2365</v>
      </c>
      <c r="D37" s="55">
        <v>7600.3547313028766</v>
      </c>
      <c r="F37" s="23" t="s">
        <v>2169</v>
      </c>
      <c r="G37" s="24" t="s">
        <v>2077</v>
      </c>
      <c r="H37" s="27">
        <v>41548</v>
      </c>
      <c r="I37" s="24" t="s">
        <v>2046</v>
      </c>
      <c r="J37" s="29">
        <v>41943</v>
      </c>
      <c r="K37" s="66" t="str">
        <f t="shared" si="0"/>
        <v>No</v>
      </c>
    </row>
    <row r="38" spans="2:11" x14ac:dyDescent="0.25">
      <c r="B38" s="54" t="s">
        <v>2129</v>
      </c>
      <c r="C38" s="184" t="s">
        <v>2366</v>
      </c>
      <c r="D38" s="55">
        <v>7203.789013124866</v>
      </c>
      <c r="F38" s="23" t="s">
        <v>2170</v>
      </c>
      <c r="G38" s="24" t="s">
        <v>2078</v>
      </c>
      <c r="H38" s="27">
        <v>41548</v>
      </c>
      <c r="I38" s="24" t="s">
        <v>2046</v>
      </c>
      <c r="J38" s="29">
        <v>41943</v>
      </c>
      <c r="K38" s="66" t="str">
        <f t="shared" si="0"/>
        <v>No</v>
      </c>
    </row>
    <row r="39" spans="2:11" x14ac:dyDescent="0.25">
      <c r="B39" s="54" t="s">
        <v>2117</v>
      </c>
      <c r="C39" s="184" t="s">
        <v>2195</v>
      </c>
      <c r="D39" s="55">
        <v>5018.5457527166154</v>
      </c>
      <c r="F39" s="23" t="s">
        <v>2171</v>
      </c>
      <c r="G39" s="24" t="s">
        <v>2079</v>
      </c>
      <c r="H39" s="27">
        <v>41548</v>
      </c>
      <c r="I39" s="24" t="s">
        <v>2046</v>
      </c>
      <c r="J39" s="29">
        <v>41943</v>
      </c>
      <c r="K39" s="66" t="str">
        <f t="shared" si="0"/>
        <v>No</v>
      </c>
    </row>
    <row r="40" spans="2:11" x14ac:dyDescent="0.25">
      <c r="B40" s="54" t="s">
        <v>2099</v>
      </c>
      <c r="C40" s="184" t="s">
        <v>2367</v>
      </c>
      <c r="D40" s="55">
        <v>5474.4854701729564</v>
      </c>
      <c r="F40" s="23" t="s">
        <v>2172</v>
      </c>
      <c r="G40" s="24" t="s">
        <v>2080</v>
      </c>
      <c r="H40" s="27">
        <v>41548</v>
      </c>
      <c r="I40" s="24" t="s">
        <v>2046</v>
      </c>
      <c r="J40" s="29">
        <v>41943</v>
      </c>
      <c r="K40" s="66" t="str">
        <f t="shared" si="0"/>
        <v>No</v>
      </c>
    </row>
    <row r="41" spans="2:11" x14ac:dyDescent="0.25">
      <c r="B41" s="54" t="s">
        <v>2092</v>
      </c>
      <c r="C41" s="184" t="s">
        <v>2368</v>
      </c>
      <c r="D41" s="55">
        <v>5366.9647218332357</v>
      </c>
      <c r="F41" s="23" t="s">
        <v>2173</v>
      </c>
      <c r="G41" s="24" t="s">
        <v>2081</v>
      </c>
      <c r="H41" s="27">
        <v>41548</v>
      </c>
      <c r="I41" s="24" t="s">
        <v>2046</v>
      </c>
      <c r="J41" s="29">
        <v>41943</v>
      </c>
      <c r="K41" s="66" t="str">
        <f t="shared" si="0"/>
        <v>No</v>
      </c>
    </row>
    <row r="42" spans="2:11" x14ac:dyDescent="0.25">
      <c r="B42" s="54" t="s">
        <v>2098</v>
      </c>
      <c r="C42" s="184" t="s">
        <v>2369</v>
      </c>
      <c r="D42" s="55">
        <v>5175.7329123942509</v>
      </c>
      <c r="F42" s="23" t="s">
        <v>2174</v>
      </c>
      <c r="G42" s="24" t="s">
        <v>2082</v>
      </c>
      <c r="H42" s="27">
        <v>41548</v>
      </c>
      <c r="I42" s="24" t="s">
        <v>2046</v>
      </c>
      <c r="J42" s="29">
        <v>41943</v>
      </c>
      <c r="K42" s="66" t="str">
        <f t="shared" si="0"/>
        <v>No</v>
      </c>
    </row>
    <row r="43" spans="2:11" x14ac:dyDescent="0.25">
      <c r="B43" s="54" t="s">
        <v>2101</v>
      </c>
      <c r="C43" s="184" t="s">
        <v>2370</v>
      </c>
      <c r="D43" s="55">
        <v>5253.0732255210114</v>
      </c>
      <c r="F43" s="23" t="s">
        <v>2175</v>
      </c>
      <c r="G43" s="24" t="s">
        <v>2083</v>
      </c>
      <c r="H43" s="27">
        <v>41548</v>
      </c>
      <c r="I43" s="24" t="s">
        <v>2046</v>
      </c>
      <c r="J43" s="29">
        <v>41943</v>
      </c>
      <c r="K43" s="66" t="str">
        <f t="shared" si="0"/>
        <v>No</v>
      </c>
    </row>
    <row r="44" spans="2:11" x14ac:dyDescent="0.25">
      <c r="B44" s="54" t="s">
        <v>2126</v>
      </c>
      <c r="C44" s="184" t="s">
        <v>2371</v>
      </c>
      <c r="D44" s="55">
        <v>5817.8118200487161</v>
      </c>
      <c r="F44" s="23" t="s">
        <v>2176</v>
      </c>
      <c r="G44" s="24" t="s">
        <v>2084</v>
      </c>
      <c r="H44" s="27">
        <v>41548</v>
      </c>
      <c r="I44" s="24" t="s">
        <v>2046</v>
      </c>
      <c r="J44" s="29">
        <v>41943</v>
      </c>
      <c r="K44" s="66" t="str">
        <f t="shared" si="0"/>
        <v>No</v>
      </c>
    </row>
    <row r="45" spans="2:11" x14ac:dyDescent="0.25">
      <c r="B45" s="54" t="s">
        <v>2123</v>
      </c>
      <c r="C45" s="184" t="s">
        <v>2372</v>
      </c>
      <c r="D45" s="55">
        <v>6691.8401244274728</v>
      </c>
      <c r="F45" s="25" t="s">
        <v>2177</v>
      </c>
      <c r="G45" s="26" t="s">
        <v>2085</v>
      </c>
      <c r="H45" s="28">
        <v>41548</v>
      </c>
      <c r="I45" s="26" t="s">
        <v>2046</v>
      </c>
      <c r="J45" s="30">
        <v>41943</v>
      </c>
      <c r="K45" s="67" t="str">
        <f t="shared" si="0"/>
        <v>No</v>
      </c>
    </row>
    <row r="46" spans="2:11" x14ac:dyDescent="0.25">
      <c r="B46" s="54" t="s">
        <v>2115</v>
      </c>
      <c r="C46" s="184" t="s">
        <v>2373</v>
      </c>
      <c r="D46" s="55">
        <v>5494.7794927334271</v>
      </c>
    </row>
    <row r="47" spans="2:11" x14ac:dyDescent="0.25">
      <c r="B47" s="54" t="s">
        <v>2125</v>
      </c>
      <c r="C47" s="184" t="s">
        <v>2374</v>
      </c>
      <c r="D47" s="55">
        <v>6301.0311580032694</v>
      </c>
    </row>
    <row r="48" spans="2:11" x14ac:dyDescent="0.25">
      <c r="B48" s="54" t="s">
        <v>2109</v>
      </c>
      <c r="C48" s="184" t="s">
        <v>2375</v>
      </c>
      <c r="D48" s="55">
        <v>5546.9556814165362</v>
      </c>
    </row>
    <row r="49" spans="2:4" x14ac:dyDescent="0.25">
      <c r="B49" s="54" t="s">
        <v>2110</v>
      </c>
      <c r="C49" s="184" t="s">
        <v>2376</v>
      </c>
      <c r="D49" s="55">
        <v>5778.5401431132477</v>
      </c>
    </row>
    <row r="50" spans="2:4" x14ac:dyDescent="0.25">
      <c r="B50" s="54" t="s">
        <v>2132</v>
      </c>
      <c r="C50" s="184" t="s">
        <v>2377</v>
      </c>
      <c r="D50" s="55">
        <v>9327.2189499999513</v>
      </c>
    </row>
    <row r="51" spans="2:4" x14ac:dyDescent="0.25">
      <c r="B51" s="54" t="s">
        <v>2094</v>
      </c>
      <c r="C51" s="184" t="s">
        <v>2378</v>
      </c>
      <c r="D51" s="55">
        <v>7638.198787646018</v>
      </c>
    </row>
    <row r="52" spans="2:4" x14ac:dyDescent="0.25">
      <c r="B52" s="54" t="s">
        <v>2093</v>
      </c>
      <c r="C52" s="184" t="s">
        <v>2379</v>
      </c>
      <c r="D52" s="55">
        <v>4911.4161686005209</v>
      </c>
    </row>
    <row r="53" spans="2:4" x14ac:dyDescent="0.25">
      <c r="B53" s="54" t="s">
        <v>2114</v>
      </c>
      <c r="C53" s="184" t="s">
        <v>2380</v>
      </c>
      <c r="D53" s="55">
        <v>6666.8919319878223</v>
      </c>
    </row>
    <row r="54" spans="2:4" x14ac:dyDescent="0.25">
      <c r="B54" s="54" t="s">
        <v>2121</v>
      </c>
      <c r="C54" s="184" t="s">
        <v>2381</v>
      </c>
      <c r="D54" s="55">
        <v>6930.1576602720625</v>
      </c>
    </row>
    <row r="55" spans="2:4" x14ac:dyDescent="0.25">
      <c r="B55" s="54" t="s">
        <v>2133</v>
      </c>
      <c r="C55" s="184" t="s">
        <v>2382</v>
      </c>
      <c r="D55" s="55">
        <v>6955.5231732619795</v>
      </c>
    </row>
    <row r="56" spans="2:4" x14ac:dyDescent="0.25">
      <c r="B56" s="190" t="s">
        <v>2391</v>
      </c>
      <c r="C56" s="191" t="s">
        <v>2391</v>
      </c>
      <c r="D56" s="192">
        <f>D58*0.8</f>
        <v>5018.5457527166154</v>
      </c>
    </row>
    <row r="57" spans="2:4" x14ac:dyDescent="0.25">
      <c r="B57" s="185" t="s">
        <v>2392</v>
      </c>
      <c r="C57" s="186" t="s">
        <v>2392</v>
      </c>
      <c r="D57" s="187">
        <f>D58</f>
        <v>6273.1821908957691</v>
      </c>
    </row>
    <row r="58" spans="2:4" x14ac:dyDescent="0.25">
      <c r="B58" s="193" t="s">
        <v>2383</v>
      </c>
      <c r="C58" s="188"/>
      <c r="D58" s="189">
        <v>6273.1821908957691</v>
      </c>
    </row>
  </sheetData>
  <sheetProtection algorithmName="SHA-512" hashValue="NQMlXgLKPylQVcBZpV3kx1lrZXMZ4nBQSec9pF1OCfu4LU7tw/xFnG2pdH14JkVA9v7k5gWru4C/lwURMytPmA==" saltValue="mM2Ish/TRgHwMHsqhOrEUQ==" spinCount="100000" sheet="1" objects="1" scenarios="1"/>
  <pageMargins left="0.25" right="0.25" top="0.5" bottom="0.5" header="0.25" footer="0.25"/>
  <pageSetup scale="48" fitToHeight="0" orientation="landscape" r:id="rId1"/>
  <headerFooter scaleWithDoc="0">
    <oddHeader>&amp;L&amp;"Arial,Regular"&amp;10Puerto Rico&amp;C&amp;"Arial,Bold"Draft and Preliminary - For Demonstration Purposes Only&amp;R&amp;"Arial,Regular"&amp;10PROPRIETARY &amp;&amp; CONFIDENTIAL</oddHeader>
    <oddFooter>&amp;L&amp;G&amp;C&amp;"Arial,Regular"&amp;10Page &amp;P of &amp;N&amp;R&amp;"Arial,Regular"&amp;10&amp;D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7CF9-AB22-4E16-A7A0-BCA339840A23}">
  <sheetPr codeName="Sheet2">
    <tabColor rgb="FFFF00FF"/>
    <pageSetUpPr fitToPage="1"/>
  </sheetPr>
  <dimension ref="B1:L1360"/>
  <sheetViews>
    <sheetView showGridLines="0" zoomScaleNormal="100" workbookViewId="0">
      <selection activeCell="D58" sqref="D58"/>
    </sheetView>
  </sheetViews>
  <sheetFormatPr defaultColWidth="10.7265625" defaultRowHeight="12.5" x14ac:dyDescent="0.25"/>
  <cols>
    <col min="1" max="1" width="1.7265625" style="2" customWidth="1"/>
    <col min="2" max="4" width="15.7265625" style="2" customWidth="1"/>
    <col min="5" max="5" width="204.7265625" style="2" bestFit="1" customWidth="1"/>
    <col min="6" max="6" width="15.7265625" style="4" customWidth="1"/>
    <col min="7" max="7" width="15.7265625" style="5" customWidth="1"/>
    <col min="8" max="8" width="15.7265625" style="6" customWidth="1"/>
    <col min="9" max="9" width="15.7265625" style="2" customWidth="1"/>
    <col min="10" max="10" width="32" style="2" bestFit="1" customWidth="1"/>
    <col min="11" max="11" width="1.7265625" style="173" customWidth="1"/>
    <col min="12" max="12" width="9.26953125" style="2" bestFit="1" customWidth="1"/>
    <col min="13" max="16384" width="10.7265625" style="2"/>
  </cols>
  <sheetData>
    <row r="1" spans="2:12" ht="15" customHeight="1" x14ac:dyDescent="0.25"/>
    <row r="2" spans="2:12" s="69" customFormat="1" ht="39" x14ac:dyDescent="0.25">
      <c r="B2" s="174" t="s">
        <v>1</v>
      </c>
      <c r="C2" s="175" t="s">
        <v>2</v>
      </c>
      <c r="D2" s="175" t="s">
        <v>3</v>
      </c>
      <c r="E2" s="175" t="s">
        <v>4</v>
      </c>
      <c r="F2" s="176" t="s">
        <v>2393</v>
      </c>
      <c r="G2" s="177" t="s">
        <v>2394</v>
      </c>
      <c r="H2" s="177" t="s">
        <v>2395</v>
      </c>
      <c r="I2" s="175" t="s">
        <v>1981</v>
      </c>
      <c r="J2" s="170" t="s">
        <v>1982</v>
      </c>
      <c r="K2" s="173"/>
      <c r="L2" s="76" t="s">
        <v>2321</v>
      </c>
    </row>
    <row r="3" spans="2:12" ht="15" customHeight="1" x14ac:dyDescent="0.25">
      <c r="B3" s="167" t="s">
        <v>5</v>
      </c>
      <c r="C3" s="167" t="s">
        <v>6</v>
      </c>
      <c r="D3" s="167" t="s">
        <v>7</v>
      </c>
      <c r="E3" s="167" t="s">
        <v>8</v>
      </c>
      <c r="F3" s="168">
        <v>5.8381999999999996</v>
      </c>
      <c r="G3" s="169">
        <v>6.18</v>
      </c>
      <c r="H3" s="169">
        <v>3.33</v>
      </c>
      <c r="I3" s="167" t="s">
        <v>1984</v>
      </c>
      <c r="J3" s="167" t="s">
        <v>1985</v>
      </c>
      <c r="L3" s="171">
        <f>_xlfn.XLOOKUP($J3,Key!$M:$M,Key!$N:$N)</f>
        <v>1</v>
      </c>
    </row>
    <row r="4" spans="2:12" ht="15" customHeight="1" x14ac:dyDescent="0.25">
      <c r="B4" s="70" t="s">
        <v>5</v>
      </c>
      <c r="C4" s="70" t="s">
        <v>9</v>
      </c>
      <c r="D4" s="70" t="s">
        <v>10</v>
      </c>
      <c r="E4" s="70" t="s">
        <v>8</v>
      </c>
      <c r="F4" s="71">
        <v>7.1050000000000004</v>
      </c>
      <c r="G4" s="72">
        <v>7.25</v>
      </c>
      <c r="H4" s="72">
        <v>3.54</v>
      </c>
      <c r="I4" s="70" t="s">
        <v>1984</v>
      </c>
      <c r="J4" s="70" t="s">
        <v>1985</v>
      </c>
      <c r="L4" s="171">
        <f>_xlfn.XLOOKUP($J4,Key!$M:$M,Key!$N:$N)</f>
        <v>1</v>
      </c>
    </row>
    <row r="5" spans="2:12" ht="15" customHeight="1" x14ac:dyDescent="0.25">
      <c r="B5" s="70" t="s">
        <v>5</v>
      </c>
      <c r="C5" s="70" t="s">
        <v>11</v>
      </c>
      <c r="D5" s="70" t="s">
        <v>12</v>
      </c>
      <c r="E5" s="70" t="s">
        <v>8</v>
      </c>
      <c r="F5" s="71">
        <v>8.8057999999999996</v>
      </c>
      <c r="G5" s="72">
        <v>10.43</v>
      </c>
      <c r="H5" s="72">
        <v>8.0399999999999991</v>
      </c>
      <c r="I5" s="70" t="s">
        <v>1984</v>
      </c>
      <c r="J5" s="70" t="s">
        <v>1985</v>
      </c>
      <c r="L5" s="171">
        <f>_xlfn.XLOOKUP($J5,Key!$M:$M,Key!$N:$N)</f>
        <v>1</v>
      </c>
    </row>
    <row r="6" spans="2:12" s="3" customFormat="1" ht="15" customHeight="1" x14ac:dyDescent="0.25">
      <c r="B6" s="73" t="s">
        <v>5</v>
      </c>
      <c r="C6" s="73" t="s">
        <v>13</v>
      </c>
      <c r="D6" s="73" t="s">
        <v>14</v>
      </c>
      <c r="E6" s="73" t="s">
        <v>8</v>
      </c>
      <c r="F6" s="74">
        <v>15.945399999999999</v>
      </c>
      <c r="G6" s="75">
        <v>26.9</v>
      </c>
      <c r="H6" s="75">
        <v>16.760000000000002</v>
      </c>
      <c r="I6" s="73" t="s">
        <v>1984</v>
      </c>
      <c r="J6" s="73" t="s">
        <v>1985</v>
      </c>
      <c r="K6" s="173"/>
      <c r="L6" s="172">
        <f>_xlfn.XLOOKUP($J6,Key!$M:$M,Key!$N:$N)</f>
        <v>1</v>
      </c>
    </row>
    <row r="7" spans="2:12" ht="15" customHeight="1" x14ac:dyDescent="0.25">
      <c r="B7" s="70" t="s">
        <v>15</v>
      </c>
      <c r="C7" s="70" t="s">
        <v>6</v>
      </c>
      <c r="D7" s="70" t="s">
        <v>16</v>
      </c>
      <c r="E7" s="70" t="s">
        <v>17</v>
      </c>
      <c r="F7" s="71">
        <v>8.9989000000000008</v>
      </c>
      <c r="G7" s="72">
        <v>11.07</v>
      </c>
      <c r="H7" s="72">
        <v>3.45</v>
      </c>
      <c r="I7" s="70" t="s">
        <v>1984</v>
      </c>
      <c r="J7" s="70" t="s">
        <v>1985</v>
      </c>
      <c r="L7" s="171">
        <f>_xlfn.XLOOKUP($J7,Key!$M:$M,Key!$N:$N)</f>
        <v>1</v>
      </c>
    </row>
    <row r="8" spans="2:12" ht="15" customHeight="1" x14ac:dyDescent="0.25">
      <c r="B8" s="70" t="s">
        <v>15</v>
      </c>
      <c r="C8" s="70" t="s">
        <v>9</v>
      </c>
      <c r="D8" s="70" t="s">
        <v>18</v>
      </c>
      <c r="E8" s="70" t="s">
        <v>17</v>
      </c>
      <c r="F8" s="71">
        <v>11.7392</v>
      </c>
      <c r="G8" s="72">
        <v>14.31</v>
      </c>
      <c r="H8" s="72">
        <v>14.22</v>
      </c>
      <c r="I8" s="70" t="s">
        <v>1984</v>
      </c>
      <c r="J8" s="70" t="s">
        <v>1985</v>
      </c>
      <c r="L8" s="171">
        <f>_xlfn.XLOOKUP($J8,Key!$M:$M,Key!$N:$N)</f>
        <v>1</v>
      </c>
    </row>
    <row r="9" spans="2:12" ht="15" customHeight="1" x14ac:dyDescent="0.25">
      <c r="B9" s="70" t="s">
        <v>15</v>
      </c>
      <c r="C9" s="70" t="s">
        <v>11</v>
      </c>
      <c r="D9" s="70" t="s">
        <v>19</v>
      </c>
      <c r="E9" s="70" t="s">
        <v>17</v>
      </c>
      <c r="F9" s="71">
        <v>15.2089</v>
      </c>
      <c r="G9" s="72">
        <v>22.11</v>
      </c>
      <c r="H9" s="72">
        <v>20.12</v>
      </c>
      <c r="I9" s="70" t="s">
        <v>1984</v>
      </c>
      <c r="J9" s="70" t="s">
        <v>1985</v>
      </c>
      <c r="L9" s="171">
        <f>_xlfn.XLOOKUP($J9,Key!$M:$M,Key!$N:$N)</f>
        <v>1</v>
      </c>
    </row>
    <row r="10" spans="2:12" s="3" customFormat="1" ht="15" customHeight="1" x14ac:dyDescent="0.25">
      <c r="B10" s="73" t="s">
        <v>15</v>
      </c>
      <c r="C10" s="73" t="s">
        <v>13</v>
      </c>
      <c r="D10" s="73" t="s">
        <v>20</v>
      </c>
      <c r="E10" s="73" t="s">
        <v>17</v>
      </c>
      <c r="F10" s="74">
        <v>28.1248</v>
      </c>
      <c r="G10" s="75">
        <v>48.46</v>
      </c>
      <c r="H10" s="75">
        <v>33.39</v>
      </c>
      <c r="I10" s="73" t="s">
        <v>1984</v>
      </c>
      <c r="J10" s="73" t="s">
        <v>1985</v>
      </c>
      <c r="K10" s="173"/>
      <c r="L10" s="172">
        <f>_xlfn.XLOOKUP($J10,Key!$M:$M,Key!$N:$N)</f>
        <v>1</v>
      </c>
    </row>
    <row r="11" spans="2:12" ht="15" customHeight="1" x14ac:dyDescent="0.25">
      <c r="B11" s="70" t="s">
        <v>21</v>
      </c>
      <c r="C11" s="70" t="s">
        <v>6</v>
      </c>
      <c r="D11" s="70" t="s">
        <v>22</v>
      </c>
      <c r="E11" s="70" t="s">
        <v>23</v>
      </c>
      <c r="F11" s="71">
        <v>5.0357000000000003</v>
      </c>
      <c r="G11" s="72">
        <v>14.36</v>
      </c>
      <c r="H11" s="72">
        <v>9.11</v>
      </c>
      <c r="I11" s="70" t="s">
        <v>1986</v>
      </c>
      <c r="J11" s="70" t="s">
        <v>1987</v>
      </c>
      <c r="L11" s="171">
        <f>_xlfn.XLOOKUP($J11,Key!$M:$M,Key!$N:$N)</f>
        <v>1</v>
      </c>
    </row>
    <row r="12" spans="2:12" ht="15" customHeight="1" x14ac:dyDescent="0.25">
      <c r="B12" s="70" t="s">
        <v>21</v>
      </c>
      <c r="C12" s="70" t="s">
        <v>9</v>
      </c>
      <c r="D12" s="70" t="s">
        <v>24</v>
      </c>
      <c r="E12" s="70" t="s">
        <v>23</v>
      </c>
      <c r="F12" s="71">
        <v>7.1075999999999997</v>
      </c>
      <c r="G12" s="72">
        <v>17.239999999999998</v>
      </c>
      <c r="H12" s="72">
        <v>12.75</v>
      </c>
      <c r="I12" s="70" t="s">
        <v>1986</v>
      </c>
      <c r="J12" s="70" t="s">
        <v>1987</v>
      </c>
      <c r="L12" s="171">
        <f>_xlfn.XLOOKUP($J12,Key!$M:$M,Key!$N:$N)</f>
        <v>1</v>
      </c>
    </row>
    <row r="13" spans="2:12" ht="15" customHeight="1" x14ac:dyDescent="0.25">
      <c r="B13" s="70" t="s">
        <v>21</v>
      </c>
      <c r="C13" s="70" t="s">
        <v>11</v>
      </c>
      <c r="D13" s="70" t="s">
        <v>25</v>
      </c>
      <c r="E13" s="70" t="s">
        <v>23</v>
      </c>
      <c r="F13" s="71">
        <v>11.3972</v>
      </c>
      <c r="G13" s="72">
        <v>28.49</v>
      </c>
      <c r="H13" s="72">
        <v>20.55</v>
      </c>
      <c r="I13" s="70" t="s">
        <v>1986</v>
      </c>
      <c r="J13" s="70" t="s">
        <v>1987</v>
      </c>
      <c r="L13" s="171">
        <f>_xlfn.XLOOKUP($J13,Key!$M:$M,Key!$N:$N)</f>
        <v>1</v>
      </c>
    </row>
    <row r="14" spans="2:12" s="3" customFormat="1" ht="15" customHeight="1" x14ac:dyDescent="0.25">
      <c r="B14" s="73" t="s">
        <v>21</v>
      </c>
      <c r="C14" s="73" t="s">
        <v>13</v>
      </c>
      <c r="D14" s="73" t="s">
        <v>26</v>
      </c>
      <c r="E14" s="73" t="s">
        <v>23</v>
      </c>
      <c r="F14" s="74">
        <v>17.1934</v>
      </c>
      <c r="G14" s="75">
        <v>40.950000000000003</v>
      </c>
      <c r="H14" s="75">
        <v>27.57</v>
      </c>
      <c r="I14" s="73" t="s">
        <v>1986</v>
      </c>
      <c r="J14" s="73" t="s">
        <v>1987</v>
      </c>
      <c r="K14" s="173"/>
      <c r="L14" s="172">
        <f>_xlfn.XLOOKUP($J14,Key!$M:$M,Key!$N:$N)</f>
        <v>1</v>
      </c>
    </row>
    <row r="15" spans="2:12" ht="15" customHeight="1" x14ac:dyDescent="0.25">
      <c r="B15" s="70" t="s">
        <v>27</v>
      </c>
      <c r="C15" s="70" t="s">
        <v>6</v>
      </c>
      <c r="D15" s="70" t="s">
        <v>28</v>
      </c>
      <c r="E15" s="70" t="s">
        <v>29</v>
      </c>
      <c r="F15" s="71">
        <v>2.9110999999999998</v>
      </c>
      <c r="G15" s="72">
        <v>9.77</v>
      </c>
      <c r="H15" s="72">
        <v>8.51</v>
      </c>
      <c r="I15" s="70" t="s">
        <v>1986</v>
      </c>
      <c r="J15" s="70" t="s">
        <v>1987</v>
      </c>
      <c r="L15" s="171">
        <f>_xlfn.XLOOKUP($J15,Key!$M:$M,Key!$N:$N)</f>
        <v>1</v>
      </c>
    </row>
    <row r="16" spans="2:12" ht="15" customHeight="1" x14ac:dyDescent="0.25">
      <c r="B16" s="70" t="s">
        <v>27</v>
      </c>
      <c r="C16" s="70" t="s">
        <v>9</v>
      </c>
      <c r="D16" s="70" t="s">
        <v>30</v>
      </c>
      <c r="E16" s="70" t="s">
        <v>29</v>
      </c>
      <c r="F16" s="71">
        <v>5.7782999999999998</v>
      </c>
      <c r="G16" s="72">
        <v>18.98</v>
      </c>
      <c r="H16" s="72">
        <v>11.91</v>
      </c>
      <c r="I16" s="70" t="s">
        <v>1986</v>
      </c>
      <c r="J16" s="70" t="s">
        <v>1987</v>
      </c>
      <c r="L16" s="171">
        <f>_xlfn.XLOOKUP($J16,Key!$M:$M,Key!$N:$N)</f>
        <v>1</v>
      </c>
    </row>
    <row r="17" spans="2:12" ht="15" customHeight="1" x14ac:dyDescent="0.25">
      <c r="B17" s="70" t="s">
        <v>27</v>
      </c>
      <c r="C17" s="70" t="s">
        <v>11</v>
      </c>
      <c r="D17" s="70" t="s">
        <v>31</v>
      </c>
      <c r="E17" s="70" t="s">
        <v>29</v>
      </c>
      <c r="F17" s="71">
        <v>8.6287000000000003</v>
      </c>
      <c r="G17" s="72">
        <v>26.79</v>
      </c>
      <c r="H17" s="72">
        <v>15.57</v>
      </c>
      <c r="I17" s="70" t="s">
        <v>1986</v>
      </c>
      <c r="J17" s="70" t="s">
        <v>1987</v>
      </c>
      <c r="L17" s="171">
        <f>_xlfn.XLOOKUP($J17,Key!$M:$M,Key!$N:$N)</f>
        <v>1</v>
      </c>
    </row>
    <row r="18" spans="2:12" s="3" customFormat="1" ht="15" customHeight="1" x14ac:dyDescent="0.25">
      <c r="B18" s="73" t="s">
        <v>27</v>
      </c>
      <c r="C18" s="73" t="s">
        <v>13</v>
      </c>
      <c r="D18" s="73" t="s">
        <v>32</v>
      </c>
      <c r="E18" s="73" t="s">
        <v>29</v>
      </c>
      <c r="F18" s="74">
        <v>12.230499999999999</v>
      </c>
      <c r="G18" s="75">
        <v>36.090000000000003</v>
      </c>
      <c r="H18" s="75">
        <v>18.649999999999999</v>
      </c>
      <c r="I18" s="73" t="s">
        <v>1986</v>
      </c>
      <c r="J18" s="73" t="s">
        <v>1987</v>
      </c>
      <c r="K18" s="173"/>
      <c r="L18" s="172">
        <f>_xlfn.XLOOKUP($J18,Key!$M:$M,Key!$N:$N)</f>
        <v>1</v>
      </c>
    </row>
    <row r="19" spans="2:12" ht="15" customHeight="1" x14ac:dyDescent="0.25">
      <c r="B19" s="70" t="s">
        <v>33</v>
      </c>
      <c r="C19" s="70" t="s">
        <v>6</v>
      </c>
      <c r="D19" s="70" t="s">
        <v>34</v>
      </c>
      <c r="E19" s="70" t="s">
        <v>35</v>
      </c>
      <c r="F19" s="71">
        <v>6.2446999999999999</v>
      </c>
      <c r="G19" s="72">
        <v>6.72</v>
      </c>
      <c r="H19" s="72">
        <v>2</v>
      </c>
      <c r="I19" s="70" t="s">
        <v>1984</v>
      </c>
      <c r="J19" s="70" t="s">
        <v>1985</v>
      </c>
      <c r="L19" s="171">
        <f>_xlfn.XLOOKUP($J19,Key!$M:$M,Key!$N:$N)</f>
        <v>1</v>
      </c>
    </row>
    <row r="20" spans="2:12" ht="15" customHeight="1" x14ac:dyDescent="0.25">
      <c r="B20" s="70" t="s">
        <v>33</v>
      </c>
      <c r="C20" s="70" t="s">
        <v>9</v>
      </c>
      <c r="D20" s="70" t="s">
        <v>36</v>
      </c>
      <c r="E20" s="70" t="s">
        <v>35</v>
      </c>
      <c r="F20" s="71">
        <v>7.7385999999999999</v>
      </c>
      <c r="G20" s="72">
        <v>6.72</v>
      </c>
      <c r="H20" s="72">
        <v>2.4</v>
      </c>
      <c r="I20" s="70" t="s">
        <v>1984</v>
      </c>
      <c r="J20" s="70" t="s">
        <v>1985</v>
      </c>
      <c r="L20" s="171">
        <f>_xlfn.XLOOKUP($J20,Key!$M:$M,Key!$N:$N)</f>
        <v>1</v>
      </c>
    </row>
    <row r="21" spans="2:12" ht="15" customHeight="1" x14ac:dyDescent="0.25">
      <c r="B21" s="70" t="s">
        <v>33</v>
      </c>
      <c r="C21" s="70" t="s">
        <v>11</v>
      </c>
      <c r="D21" s="70" t="s">
        <v>37</v>
      </c>
      <c r="E21" s="70" t="s">
        <v>35</v>
      </c>
      <c r="F21" s="71">
        <v>9.1515000000000004</v>
      </c>
      <c r="G21" s="72">
        <v>8.3800000000000008</v>
      </c>
      <c r="H21" s="72">
        <v>4.12</v>
      </c>
      <c r="I21" s="70" t="s">
        <v>1984</v>
      </c>
      <c r="J21" s="70" t="s">
        <v>1985</v>
      </c>
      <c r="L21" s="171">
        <f>_xlfn.XLOOKUP($J21,Key!$M:$M,Key!$N:$N)</f>
        <v>1</v>
      </c>
    </row>
    <row r="22" spans="2:12" s="3" customFormat="1" ht="15" customHeight="1" x14ac:dyDescent="0.25">
      <c r="B22" s="73" t="s">
        <v>33</v>
      </c>
      <c r="C22" s="73" t="s">
        <v>13</v>
      </c>
      <c r="D22" s="73" t="s">
        <v>38</v>
      </c>
      <c r="E22" s="73" t="s">
        <v>35</v>
      </c>
      <c r="F22" s="74">
        <v>10.7529</v>
      </c>
      <c r="G22" s="75">
        <v>12.06</v>
      </c>
      <c r="H22" s="75">
        <v>7.32</v>
      </c>
      <c r="I22" s="73" t="s">
        <v>1984</v>
      </c>
      <c r="J22" s="73" t="s">
        <v>1985</v>
      </c>
      <c r="K22" s="173"/>
      <c r="L22" s="172">
        <f>_xlfn.XLOOKUP($J22,Key!$M:$M,Key!$N:$N)</f>
        <v>1</v>
      </c>
    </row>
    <row r="23" spans="2:12" ht="15" customHeight="1" x14ac:dyDescent="0.25">
      <c r="B23" s="70" t="s">
        <v>39</v>
      </c>
      <c r="C23" s="70" t="s">
        <v>6</v>
      </c>
      <c r="D23" s="70" t="s">
        <v>40</v>
      </c>
      <c r="E23" s="70" t="s">
        <v>41</v>
      </c>
      <c r="F23" s="71">
        <v>6.3954000000000004</v>
      </c>
      <c r="G23" s="72">
        <v>21.82</v>
      </c>
      <c r="H23" s="72">
        <v>6.42</v>
      </c>
      <c r="I23" s="70" t="s">
        <v>1988</v>
      </c>
      <c r="J23" s="70" t="s">
        <v>2222</v>
      </c>
      <c r="L23" s="171">
        <f>_xlfn.XLOOKUP($J23,Key!$M:$M,Key!$N:$N)</f>
        <v>1.08</v>
      </c>
    </row>
    <row r="24" spans="2:12" ht="15" customHeight="1" x14ac:dyDescent="0.25">
      <c r="B24" s="70" t="s">
        <v>39</v>
      </c>
      <c r="C24" s="70" t="s">
        <v>9</v>
      </c>
      <c r="D24" s="70" t="s">
        <v>42</v>
      </c>
      <c r="E24" s="70" t="s">
        <v>41</v>
      </c>
      <c r="F24" s="71">
        <v>7.6830999999999996</v>
      </c>
      <c r="G24" s="72">
        <v>24.97</v>
      </c>
      <c r="H24" s="72">
        <v>6.44</v>
      </c>
      <c r="I24" s="70" t="s">
        <v>1988</v>
      </c>
      <c r="J24" s="70" t="s">
        <v>2222</v>
      </c>
      <c r="L24" s="171">
        <f>_xlfn.XLOOKUP($J24,Key!$M:$M,Key!$N:$N)</f>
        <v>1.08</v>
      </c>
    </row>
    <row r="25" spans="2:12" ht="15" customHeight="1" x14ac:dyDescent="0.25">
      <c r="B25" s="70" t="s">
        <v>39</v>
      </c>
      <c r="C25" s="70" t="s">
        <v>11</v>
      </c>
      <c r="D25" s="70" t="s">
        <v>43</v>
      </c>
      <c r="E25" s="70" t="s">
        <v>41</v>
      </c>
      <c r="F25" s="71">
        <v>10.3226</v>
      </c>
      <c r="G25" s="72">
        <v>31.44</v>
      </c>
      <c r="H25" s="72">
        <v>11.05</v>
      </c>
      <c r="I25" s="70" t="s">
        <v>1988</v>
      </c>
      <c r="J25" s="70" t="s">
        <v>2222</v>
      </c>
      <c r="L25" s="171">
        <f>_xlfn.XLOOKUP($J25,Key!$M:$M,Key!$N:$N)</f>
        <v>1.08</v>
      </c>
    </row>
    <row r="26" spans="2:12" s="3" customFormat="1" ht="15" customHeight="1" x14ac:dyDescent="0.25">
      <c r="B26" s="73" t="s">
        <v>39</v>
      </c>
      <c r="C26" s="73" t="s">
        <v>13</v>
      </c>
      <c r="D26" s="73" t="s">
        <v>44</v>
      </c>
      <c r="E26" s="73" t="s">
        <v>41</v>
      </c>
      <c r="F26" s="74">
        <v>17.325500000000002</v>
      </c>
      <c r="G26" s="75">
        <v>45.55</v>
      </c>
      <c r="H26" s="75">
        <v>17.75</v>
      </c>
      <c r="I26" s="73" t="s">
        <v>1988</v>
      </c>
      <c r="J26" s="73" t="s">
        <v>2222</v>
      </c>
      <c r="K26" s="173"/>
      <c r="L26" s="172">
        <f>_xlfn.XLOOKUP($J26,Key!$M:$M,Key!$N:$N)</f>
        <v>1.08</v>
      </c>
    </row>
    <row r="27" spans="2:12" ht="15" customHeight="1" x14ac:dyDescent="0.25">
      <c r="B27" s="70" t="s">
        <v>45</v>
      </c>
      <c r="C27" s="70" t="s">
        <v>6</v>
      </c>
      <c r="D27" s="70" t="s">
        <v>46</v>
      </c>
      <c r="E27" s="70" t="s">
        <v>47</v>
      </c>
      <c r="F27" s="71">
        <v>3.3734000000000002</v>
      </c>
      <c r="G27" s="72">
        <v>15.25</v>
      </c>
      <c r="H27" s="72">
        <v>3.94</v>
      </c>
      <c r="I27" s="70" t="s">
        <v>1988</v>
      </c>
      <c r="J27" s="70" t="s">
        <v>2222</v>
      </c>
      <c r="L27" s="171">
        <f>_xlfn.XLOOKUP($J27,Key!$M:$M,Key!$N:$N)</f>
        <v>1.08</v>
      </c>
    </row>
    <row r="28" spans="2:12" ht="15" customHeight="1" x14ac:dyDescent="0.25">
      <c r="B28" s="70" t="s">
        <v>45</v>
      </c>
      <c r="C28" s="70" t="s">
        <v>9</v>
      </c>
      <c r="D28" s="70" t="s">
        <v>48</v>
      </c>
      <c r="E28" s="70" t="s">
        <v>47</v>
      </c>
      <c r="F28" s="71">
        <v>3.9964</v>
      </c>
      <c r="G28" s="72">
        <v>16.690000000000001</v>
      </c>
      <c r="H28" s="72">
        <v>5.18</v>
      </c>
      <c r="I28" s="70" t="s">
        <v>1988</v>
      </c>
      <c r="J28" s="70" t="s">
        <v>2222</v>
      </c>
      <c r="L28" s="171">
        <f>_xlfn.XLOOKUP($J28,Key!$M:$M,Key!$N:$N)</f>
        <v>1.08</v>
      </c>
    </row>
    <row r="29" spans="2:12" ht="15" customHeight="1" x14ac:dyDescent="0.25">
      <c r="B29" s="70" t="s">
        <v>45</v>
      </c>
      <c r="C29" s="70" t="s">
        <v>11</v>
      </c>
      <c r="D29" s="70" t="s">
        <v>49</v>
      </c>
      <c r="E29" s="70" t="s">
        <v>47</v>
      </c>
      <c r="F29" s="71">
        <v>4.9379999999999997</v>
      </c>
      <c r="G29" s="72">
        <v>19.54</v>
      </c>
      <c r="H29" s="72">
        <v>7.13</v>
      </c>
      <c r="I29" s="70" t="s">
        <v>1988</v>
      </c>
      <c r="J29" s="70" t="s">
        <v>2222</v>
      </c>
      <c r="L29" s="171">
        <f>_xlfn.XLOOKUP($J29,Key!$M:$M,Key!$N:$N)</f>
        <v>1.08</v>
      </c>
    </row>
    <row r="30" spans="2:12" s="3" customFormat="1" ht="15" customHeight="1" x14ac:dyDescent="0.25">
      <c r="B30" s="73" t="s">
        <v>45</v>
      </c>
      <c r="C30" s="73" t="s">
        <v>13</v>
      </c>
      <c r="D30" s="73" t="s">
        <v>50</v>
      </c>
      <c r="E30" s="73" t="s">
        <v>47</v>
      </c>
      <c r="F30" s="74">
        <v>7.5284000000000004</v>
      </c>
      <c r="G30" s="75">
        <v>24.37</v>
      </c>
      <c r="H30" s="75">
        <v>10.17</v>
      </c>
      <c r="I30" s="73" t="s">
        <v>1988</v>
      </c>
      <c r="J30" s="73" t="s">
        <v>2222</v>
      </c>
      <c r="K30" s="173"/>
      <c r="L30" s="172">
        <f>_xlfn.XLOOKUP($J30,Key!$M:$M,Key!$N:$N)</f>
        <v>1.08</v>
      </c>
    </row>
    <row r="31" spans="2:12" ht="15" customHeight="1" x14ac:dyDescent="0.25">
      <c r="B31" s="70" t="s">
        <v>51</v>
      </c>
      <c r="C31" s="70" t="s">
        <v>6</v>
      </c>
      <c r="D31" s="70" t="s">
        <v>52</v>
      </c>
      <c r="E31" s="70" t="s">
        <v>53</v>
      </c>
      <c r="F31" s="71">
        <v>5.6528999999999998</v>
      </c>
      <c r="G31" s="72">
        <v>1</v>
      </c>
      <c r="H31" s="72">
        <v>0</v>
      </c>
      <c r="I31" s="70" t="s">
        <v>1989</v>
      </c>
      <c r="J31" s="70" t="s">
        <v>1990</v>
      </c>
      <c r="L31" s="171">
        <f>_xlfn.XLOOKUP($J31,Key!$M:$M,Key!$N:$N)</f>
        <v>1</v>
      </c>
    </row>
    <row r="32" spans="2:12" ht="15" customHeight="1" x14ac:dyDescent="0.25">
      <c r="B32" s="70" t="s">
        <v>51</v>
      </c>
      <c r="C32" s="70" t="s">
        <v>9</v>
      </c>
      <c r="D32" s="70" t="s">
        <v>54</v>
      </c>
      <c r="E32" s="70" t="s">
        <v>53</v>
      </c>
      <c r="F32" s="71">
        <v>6.9867999999999997</v>
      </c>
      <c r="G32" s="72">
        <v>4.43</v>
      </c>
      <c r="H32" s="72">
        <v>6.31</v>
      </c>
      <c r="I32" s="70" t="s">
        <v>1989</v>
      </c>
      <c r="J32" s="70" t="s">
        <v>1990</v>
      </c>
      <c r="L32" s="171">
        <f>_xlfn.XLOOKUP($J32,Key!$M:$M,Key!$N:$N)</f>
        <v>1</v>
      </c>
    </row>
    <row r="33" spans="2:12" ht="15" customHeight="1" x14ac:dyDescent="0.25">
      <c r="B33" s="70" t="s">
        <v>51</v>
      </c>
      <c r="C33" s="70" t="s">
        <v>11</v>
      </c>
      <c r="D33" s="70" t="s">
        <v>55</v>
      </c>
      <c r="E33" s="70" t="s">
        <v>53</v>
      </c>
      <c r="F33" s="71">
        <v>12.732100000000001</v>
      </c>
      <c r="G33" s="72">
        <v>14.34</v>
      </c>
      <c r="H33" s="72">
        <v>15.02</v>
      </c>
      <c r="I33" s="70" t="s">
        <v>1989</v>
      </c>
      <c r="J33" s="70" t="s">
        <v>1990</v>
      </c>
      <c r="L33" s="171">
        <f>_xlfn.XLOOKUP($J33,Key!$M:$M,Key!$N:$N)</f>
        <v>1</v>
      </c>
    </row>
    <row r="34" spans="2:12" s="3" customFormat="1" ht="15" customHeight="1" x14ac:dyDescent="0.25">
      <c r="B34" s="73" t="s">
        <v>51</v>
      </c>
      <c r="C34" s="73" t="s">
        <v>13</v>
      </c>
      <c r="D34" s="73" t="s">
        <v>56</v>
      </c>
      <c r="E34" s="73" t="s">
        <v>53</v>
      </c>
      <c r="F34" s="74">
        <v>22.506</v>
      </c>
      <c r="G34" s="75">
        <v>29.48</v>
      </c>
      <c r="H34" s="75">
        <v>20.53</v>
      </c>
      <c r="I34" s="73" t="s">
        <v>1989</v>
      </c>
      <c r="J34" s="73" t="s">
        <v>1990</v>
      </c>
      <c r="K34" s="173"/>
      <c r="L34" s="172">
        <f>_xlfn.XLOOKUP($J34,Key!$M:$M,Key!$N:$N)</f>
        <v>1</v>
      </c>
    </row>
    <row r="35" spans="2:12" ht="15" customHeight="1" x14ac:dyDescent="0.25">
      <c r="B35" s="70" t="s">
        <v>57</v>
      </c>
      <c r="C35" s="70" t="s">
        <v>6</v>
      </c>
      <c r="D35" s="70" t="s">
        <v>58</v>
      </c>
      <c r="E35" s="70" t="s">
        <v>59</v>
      </c>
      <c r="F35" s="71">
        <v>8.6289999999999996</v>
      </c>
      <c r="G35" s="72">
        <v>9.33</v>
      </c>
      <c r="H35" s="72">
        <v>5.41</v>
      </c>
      <c r="I35" s="70" t="s">
        <v>1988</v>
      </c>
      <c r="J35" s="70" t="s">
        <v>2222</v>
      </c>
      <c r="L35" s="171">
        <f>_xlfn.XLOOKUP($J35,Key!$M:$M,Key!$N:$N)</f>
        <v>1.08</v>
      </c>
    </row>
    <row r="36" spans="2:12" ht="15" customHeight="1" x14ac:dyDescent="0.25">
      <c r="B36" s="70" t="s">
        <v>57</v>
      </c>
      <c r="C36" s="70" t="s">
        <v>9</v>
      </c>
      <c r="D36" s="70" t="s">
        <v>60</v>
      </c>
      <c r="E36" s="70" t="s">
        <v>59</v>
      </c>
      <c r="F36" s="71">
        <v>20.425899999999999</v>
      </c>
      <c r="G36" s="72">
        <v>10.07</v>
      </c>
      <c r="H36" s="72">
        <v>5.39</v>
      </c>
      <c r="I36" s="70" t="s">
        <v>1988</v>
      </c>
      <c r="J36" s="70" t="s">
        <v>2222</v>
      </c>
      <c r="L36" s="171">
        <f>_xlfn.XLOOKUP($J36,Key!$M:$M,Key!$N:$N)</f>
        <v>1.08</v>
      </c>
    </row>
    <row r="37" spans="2:12" ht="15" customHeight="1" x14ac:dyDescent="0.25">
      <c r="B37" s="70" t="s">
        <v>57</v>
      </c>
      <c r="C37" s="70" t="s">
        <v>11</v>
      </c>
      <c r="D37" s="70" t="s">
        <v>61</v>
      </c>
      <c r="E37" s="70" t="s">
        <v>59</v>
      </c>
      <c r="F37" s="71">
        <v>24.171600000000002</v>
      </c>
      <c r="G37" s="72">
        <v>13.94</v>
      </c>
      <c r="H37" s="72">
        <v>7.49</v>
      </c>
      <c r="I37" s="70" t="s">
        <v>1988</v>
      </c>
      <c r="J37" s="70" t="s">
        <v>2222</v>
      </c>
      <c r="L37" s="171">
        <f>_xlfn.XLOOKUP($J37,Key!$M:$M,Key!$N:$N)</f>
        <v>1.08</v>
      </c>
    </row>
    <row r="38" spans="2:12" s="3" customFormat="1" ht="15" customHeight="1" x14ac:dyDescent="0.25">
      <c r="B38" s="73" t="s">
        <v>57</v>
      </c>
      <c r="C38" s="73" t="s">
        <v>13</v>
      </c>
      <c r="D38" s="73" t="s">
        <v>62</v>
      </c>
      <c r="E38" s="73" t="s">
        <v>59</v>
      </c>
      <c r="F38" s="74">
        <v>30.9694</v>
      </c>
      <c r="G38" s="75">
        <v>25.01</v>
      </c>
      <c r="H38" s="75">
        <v>23.13</v>
      </c>
      <c r="I38" s="73" t="s">
        <v>1988</v>
      </c>
      <c r="J38" s="73" t="s">
        <v>2222</v>
      </c>
      <c r="K38" s="173"/>
      <c r="L38" s="172">
        <f>_xlfn.XLOOKUP($J38,Key!$M:$M,Key!$N:$N)</f>
        <v>1.08</v>
      </c>
    </row>
    <row r="39" spans="2:12" ht="15" customHeight="1" x14ac:dyDescent="0.25">
      <c r="B39" s="70" t="s">
        <v>63</v>
      </c>
      <c r="C39" s="70" t="s">
        <v>6</v>
      </c>
      <c r="D39" s="70" t="s">
        <v>64</v>
      </c>
      <c r="E39" s="70" t="s">
        <v>65</v>
      </c>
      <c r="F39" s="71">
        <v>1.8420000000000001</v>
      </c>
      <c r="G39" s="72">
        <v>3.81</v>
      </c>
      <c r="H39" s="72">
        <v>2.63</v>
      </c>
      <c r="I39" s="70" t="s">
        <v>1991</v>
      </c>
      <c r="J39" s="70" t="s">
        <v>1992</v>
      </c>
      <c r="L39" s="171">
        <f>_xlfn.XLOOKUP($J39,Key!$M:$M,Key!$N:$N)</f>
        <v>1</v>
      </c>
    </row>
    <row r="40" spans="2:12" ht="15" customHeight="1" x14ac:dyDescent="0.25">
      <c r="B40" s="70" t="s">
        <v>63</v>
      </c>
      <c r="C40" s="70" t="s">
        <v>9</v>
      </c>
      <c r="D40" s="70" t="s">
        <v>66</v>
      </c>
      <c r="E40" s="70" t="s">
        <v>65</v>
      </c>
      <c r="F40" s="71">
        <v>2.3277999999999999</v>
      </c>
      <c r="G40" s="72">
        <v>5.33</v>
      </c>
      <c r="H40" s="72">
        <v>4.0999999999999996</v>
      </c>
      <c r="I40" s="70" t="s">
        <v>1991</v>
      </c>
      <c r="J40" s="70" t="s">
        <v>1992</v>
      </c>
      <c r="L40" s="171">
        <f>_xlfn.XLOOKUP($J40,Key!$M:$M,Key!$N:$N)</f>
        <v>1</v>
      </c>
    </row>
    <row r="41" spans="2:12" ht="15" customHeight="1" x14ac:dyDescent="0.25">
      <c r="B41" s="70" t="s">
        <v>63</v>
      </c>
      <c r="C41" s="70" t="s">
        <v>11</v>
      </c>
      <c r="D41" s="70" t="s">
        <v>68</v>
      </c>
      <c r="E41" s="70" t="s">
        <v>65</v>
      </c>
      <c r="F41" s="71">
        <v>3.3660999999999999</v>
      </c>
      <c r="G41" s="72">
        <v>7.48</v>
      </c>
      <c r="H41" s="72">
        <v>8.06</v>
      </c>
      <c r="I41" s="70" t="s">
        <v>1991</v>
      </c>
      <c r="J41" s="70" t="s">
        <v>1992</v>
      </c>
      <c r="L41" s="171">
        <f>_xlfn.XLOOKUP($J41,Key!$M:$M,Key!$N:$N)</f>
        <v>1</v>
      </c>
    </row>
    <row r="42" spans="2:12" s="3" customFormat="1" ht="15" customHeight="1" x14ac:dyDescent="0.25">
      <c r="B42" s="73" t="s">
        <v>63</v>
      </c>
      <c r="C42" s="73" t="s">
        <v>13</v>
      </c>
      <c r="D42" s="73" t="s">
        <v>70</v>
      </c>
      <c r="E42" s="73" t="s">
        <v>65</v>
      </c>
      <c r="F42" s="74">
        <v>5.0857999999999999</v>
      </c>
      <c r="G42" s="75">
        <v>10.28</v>
      </c>
      <c r="H42" s="75">
        <v>11.6</v>
      </c>
      <c r="I42" s="73" t="s">
        <v>1991</v>
      </c>
      <c r="J42" s="73" t="s">
        <v>1992</v>
      </c>
      <c r="K42" s="173"/>
      <c r="L42" s="172">
        <f>_xlfn.XLOOKUP($J42,Key!$M:$M,Key!$N:$N)</f>
        <v>1</v>
      </c>
    </row>
    <row r="43" spans="2:12" ht="15" customHeight="1" x14ac:dyDescent="0.25">
      <c r="B43" s="70" t="s">
        <v>72</v>
      </c>
      <c r="C43" s="70" t="s">
        <v>6</v>
      </c>
      <c r="D43" s="70" t="s">
        <v>73</v>
      </c>
      <c r="E43" s="70" t="s">
        <v>74</v>
      </c>
      <c r="F43" s="71">
        <v>2.1116999999999999</v>
      </c>
      <c r="G43" s="72">
        <v>2.95</v>
      </c>
      <c r="H43" s="72">
        <v>3.09</v>
      </c>
      <c r="I43" s="70" t="s">
        <v>1991</v>
      </c>
      <c r="J43" s="70" t="s">
        <v>1992</v>
      </c>
      <c r="L43" s="171">
        <f>_xlfn.XLOOKUP($J43,Key!$M:$M,Key!$N:$N)</f>
        <v>1</v>
      </c>
    </row>
    <row r="44" spans="2:12" ht="15" customHeight="1" x14ac:dyDescent="0.25">
      <c r="B44" s="70" t="s">
        <v>72</v>
      </c>
      <c r="C44" s="70" t="s">
        <v>9</v>
      </c>
      <c r="D44" s="70" t="s">
        <v>75</v>
      </c>
      <c r="E44" s="70" t="s">
        <v>74</v>
      </c>
      <c r="F44" s="71">
        <v>2.8144999999999998</v>
      </c>
      <c r="G44" s="72">
        <v>4.42</v>
      </c>
      <c r="H44" s="72">
        <v>4.5199999999999996</v>
      </c>
      <c r="I44" s="70" t="s">
        <v>1991</v>
      </c>
      <c r="J44" s="70" t="s">
        <v>1992</v>
      </c>
      <c r="L44" s="171">
        <f>_xlfn.XLOOKUP($J44,Key!$M:$M,Key!$N:$N)</f>
        <v>1</v>
      </c>
    </row>
    <row r="45" spans="2:12" ht="15" customHeight="1" x14ac:dyDescent="0.25">
      <c r="B45" s="70" t="s">
        <v>72</v>
      </c>
      <c r="C45" s="70" t="s">
        <v>11</v>
      </c>
      <c r="D45" s="70" t="s">
        <v>76</v>
      </c>
      <c r="E45" s="70" t="s">
        <v>74</v>
      </c>
      <c r="F45" s="71">
        <v>3.911</v>
      </c>
      <c r="G45" s="72">
        <v>9.16</v>
      </c>
      <c r="H45" s="72">
        <v>8.0299999999999994</v>
      </c>
      <c r="I45" s="70" t="s">
        <v>1991</v>
      </c>
      <c r="J45" s="70" t="s">
        <v>1992</v>
      </c>
      <c r="L45" s="171">
        <f>_xlfn.XLOOKUP($J45,Key!$M:$M,Key!$N:$N)</f>
        <v>1</v>
      </c>
    </row>
    <row r="46" spans="2:12" s="3" customFormat="1" ht="15" customHeight="1" x14ac:dyDescent="0.25">
      <c r="B46" s="73" t="s">
        <v>72</v>
      </c>
      <c r="C46" s="73" t="s">
        <v>13</v>
      </c>
      <c r="D46" s="73" t="s">
        <v>77</v>
      </c>
      <c r="E46" s="73" t="s">
        <v>74</v>
      </c>
      <c r="F46" s="74">
        <v>5.74</v>
      </c>
      <c r="G46" s="75">
        <v>13.16</v>
      </c>
      <c r="H46" s="75">
        <v>12.46</v>
      </c>
      <c r="I46" s="73" t="s">
        <v>1991</v>
      </c>
      <c r="J46" s="73" t="s">
        <v>1992</v>
      </c>
      <c r="K46" s="173"/>
      <c r="L46" s="172">
        <f>_xlfn.XLOOKUP($J46,Key!$M:$M,Key!$N:$N)</f>
        <v>1</v>
      </c>
    </row>
    <row r="47" spans="2:12" ht="15" customHeight="1" x14ac:dyDescent="0.25">
      <c r="B47" s="70" t="s">
        <v>78</v>
      </c>
      <c r="C47" s="70" t="s">
        <v>6</v>
      </c>
      <c r="D47" s="70" t="s">
        <v>79</v>
      </c>
      <c r="E47" s="70" t="s">
        <v>80</v>
      </c>
      <c r="F47" s="71">
        <v>1.3187</v>
      </c>
      <c r="G47" s="72">
        <v>1.79</v>
      </c>
      <c r="H47" s="72">
        <v>2.44</v>
      </c>
      <c r="I47" s="70" t="s">
        <v>1991</v>
      </c>
      <c r="J47" s="70" t="s">
        <v>1992</v>
      </c>
      <c r="L47" s="171">
        <f>_xlfn.XLOOKUP($J47,Key!$M:$M,Key!$N:$N)</f>
        <v>1</v>
      </c>
    </row>
    <row r="48" spans="2:12" ht="15" customHeight="1" x14ac:dyDescent="0.25">
      <c r="B48" s="70" t="s">
        <v>78</v>
      </c>
      <c r="C48" s="70" t="s">
        <v>9</v>
      </c>
      <c r="D48" s="70" t="s">
        <v>81</v>
      </c>
      <c r="E48" s="70" t="s">
        <v>80</v>
      </c>
      <c r="F48" s="71">
        <v>1.6158999999999999</v>
      </c>
      <c r="G48" s="72">
        <v>2.64</v>
      </c>
      <c r="H48" s="72">
        <v>4.0599999999999996</v>
      </c>
      <c r="I48" s="70" t="s">
        <v>1991</v>
      </c>
      <c r="J48" s="70" t="s">
        <v>1992</v>
      </c>
      <c r="L48" s="171">
        <f>_xlfn.XLOOKUP($J48,Key!$M:$M,Key!$N:$N)</f>
        <v>1</v>
      </c>
    </row>
    <row r="49" spans="2:12" ht="15" customHeight="1" x14ac:dyDescent="0.25">
      <c r="B49" s="70" t="s">
        <v>78</v>
      </c>
      <c r="C49" s="70" t="s">
        <v>11</v>
      </c>
      <c r="D49" s="70" t="s">
        <v>82</v>
      </c>
      <c r="E49" s="70" t="s">
        <v>80</v>
      </c>
      <c r="F49" s="71">
        <v>2.1756000000000002</v>
      </c>
      <c r="G49" s="72">
        <v>5</v>
      </c>
      <c r="H49" s="72">
        <v>9.06</v>
      </c>
      <c r="I49" s="70" t="s">
        <v>1991</v>
      </c>
      <c r="J49" s="70" t="s">
        <v>1992</v>
      </c>
      <c r="L49" s="171">
        <f>_xlfn.XLOOKUP($J49,Key!$M:$M,Key!$N:$N)</f>
        <v>1</v>
      </c>
    </row>
    <row r="50" spans="2:12" s="3" customFormat="1" ht="15" customHeight="1" x14ac:dyDescent="0.25">
      <c r="B50" s="73" t="s">
        <v>78</v>
      </c>
      <c r="C50" s="73" t="s">
        <v>13</v>
      </c>
      <c r="D50" s="73" t="s">
        <v>83</v>
      </c>
      <c r="E50" s="73" t="s">
        <v>80</v>
      </c>
      <c r="F50" s="74">
        <v>4.1390000000000002</v>
      </c>
      <c r="G50" s="75">
        <v>12.06</v>
      </c>
      <c r="H50" s="75">
        <v>17.22</v>
      </c>
      <c r="I50" s="73" t="s">
        <v>1991</v>
      </c>
      <c r="J50" s="73" t="s">
        <v>1992</v>
      </c>
      <c r="K50" s="173"/>
      <c r="L50" s="172">
        <f>_xlfn.XLOOKUP($J50,Key!$M:$M,Key!$N:$N)</f>
        <v>1</v>
      </c>
    </row>
    <row r="51" spans="2:12" ht="15" customHeight="1" x14ac:dyDescent="0.25">
      <c r="B51" s="70" t="s">
        <v>84</v>
      </c>
      <c r="C51" s="70" t="s">
        <v>6</v>
      </c>
      <c r="D51" s="70" t="s">
        <v>85</v>
      </c>
      <c r="E51" s="70" t="s">
        <v>86</v>
      </c>
      <c r="F51" s="71">
        <v>1.5270999999999999</v>
      </c>
      <c r="G51" s="72">
        <v>2.6</v>
      </c>
      <c r="H51" s="72">
        <v>3.3</v>
      </c>
      <c r="I51" s="70" t="s">
        <v>1991</v>
      </c>
      <c r="J51" s="70" t="s">
        <v>1992</v>
      </c>
      <c r="L51" s="171">
        <f>_xlfn.XLOOKUP($J51,Key!$M:$M,Key!$N:$N)</f>
        <v>1</v>
      </c>
    </row>
    <row r="52" spans="2:12" ht="15" customHeight="1" x14ac:dyDescent="0.25">
      <c r="B52" s="70" t="s">
        <v>84</v>
      </c>
      <c r="C52" s="70" t="s">
        <v>9</v>
      </c>
      <c r="D52" s="70" t="s">
        <v>87</v>
      </c>
      <c r="E52" s="70" t="s">
        <v>86</v>
      </c>
      <c r="F52" s="71">
        <v>2.1795</v>
      </c>
      <c r="G52" s="72">
        <v>4.25</v>
      </c>
      <c r="H52" s="72">
        <v>4.92</v>
      </c>
      <c r="I52" s="70" t="s">
        <v>1991</v>
      </c>
      <c r="J52" s="70" t="s">
        <v>1992</v>
      </c>
      <c r="L52" s="171">
        <f>_xlfn.XLOOKUP($J52,Key!$M:$M,Key!$N:$N)</f>
        <v>1</v>
      </c>
    </row>
    <row r="53" spans="2:12" ht="15" customHeight="1" x14ac:dyDescent="0.25">
      <c r="B53" s="70" t="s">
        <v>84</v>
      </c>
      <c r="C53" s="70" t="s">
        <v>11</v>
      </c>
      <c r="D53" s="70" t="s">
        <v>88</v>
      </c>
      <c r="E53" s="70" t="s">
        <v>86</v>
      </c>
      <c r="F53" s="71">
        <v>3.6036999999999999</v>
      </c>
      <c r="G53" s="72">
        <v>8.41</v>
      </c>
      <c r="H53" s="72">
        <v>7.77</v>
      </c>
      <c r="I53" s="70" t="s">
        <v>1991</v>
      </c>
      <c r="J53" s="70" t="s">
        <v>1992</v>
      </c>
      <c r="L53" s="171">
        <f>_xlfn.XLOOKUP($J53,Key!$M:$M,Key!$N:$N)</f>
        <v>1</v>
      </c>
    </row>
    <row r="54" spans="2:12" s="3" customFormat="1" ht="15" customHeight="1" x14ac:dyDescent="0.25">
      <c r="B54" s="73" t="s">
        <v>84</v>
      </c>
      <c r="C54" s="73" t="s">
        <v>13</v>
      </c>
      <c r="D54" s="73" t="s">
        <v>89</v>
      </c>
      <c r="E54" s="73" t="s">
        <v>86</v>
      </c>
      <c r="F54" s="74">
        <v>5.5382999999999996</v>
      </c>
      <c r="G54" s="75">
        <v>14.72</v>
      </c>
      <c r="H54" s="75">
        <v>12.73</v>
      </c>
      <c r="I54" s="73" t="s">
        <v>1991</v>
      </c>
      <c r="J54" s="73" t="s">
        <v>1992</v>
      </c>
      <c r="K54" s="173"/>
      <c r="L54" s="172">
        <f>_xlfn.XLOOKUP($J54,Key!$M:$M,Key!$N:$N)</f>
        <v>1</v>
      </c>
    </row>
    <row r="55" spans="2:12" ht="15" customHeight="1" x14ac:dyDescent="0.25">
      <c r="B55" s="70" t="s">
        <v>90</v>
      </c>
      <c r="C55" s="70" t="s">
        <v>6</v>
      </c>
      <c r="D55" s="70" t="s">
        <v>91</v>
      </c>
      <c r="E55" s="70" t="s">
        <v>92</v>
      </c>
      <c r="F55" s="71">
        <v>1.0247999999999999</v>
      </c>
      <c r="G55" s="72">
        <v>1.17</v>
      </c>
      <c r="H55" s="72">
        <v>1.02</v>
      </c>
      <c r="I55" s="70" t="s">
        <v>1989</v>
      </c>
      <c r="J55" s="70" t="s">
        <v>1990</v>
      </c>
      <c r="L55" s="171">
        <f>_xlfn.XLOOKUP($J55,Key!$M:$M,Key!$N:$N)</f>
        <v>1</v>
      </c>
    </row>
    <row r="56" spans="2:12" ht="15" customHeight="1" x14ac:dyDescent="0.25">
      <c r="B56" s="70" t="s">
        <v>90</v>
      </c>
      <c r="C56" s="70" t="s">
        <v>9</v>
      </c>
      <c r="D56" s="70" t="s">
        <v>93</v>
      </c>
      <c r="E56" s="70" t="s">
        <v>92</v>
      </c>
      <c r="F56" s="71">
        <v>1.2639</v>
      </c>
      <c r="G56" s="72">
        <v>1.71</v>
      </c>
      <c r="H56" s="72">
        <v>2.29</v>
      </c>
      <c r="I56" s="70" t="s">
        <v>1989</v>
      </c>
      <c r="J56" s="70" t="s">
        <v>1990</v>
      </c>
      <c r="L56" s="171">
        <f>_xlfn.XLOOKUP($J56,Key!$M:$M,Key!$N:$N)</f>
        <v>1</v>
      </c>
    </row>
    <row r="57" spans="2:12" ht="15" customHeight="1" x14ac:dyDescent="0.25">
      <c r="B57" s="70" t="s">
        <v>90</v>
      </c>
      <c r="C57" s="70" t="s">
        <v>11</v>
      </c>
      <c r="D57" s="70" t="s">
        <v>94</v>
      </c>
      <c r="E57" s="70" t="s">
        <v>92</v>
      </c>
      <c r="F57" s="71">
        <v>2.2402000000000002</v>
      </c>
      <c r="G57" s="72">
        <v>5.0999999999999996</v>
      </c>
      <c r="H57" s="72">
        <v>5.0199999999999996</v>
      </c>
      <c r="I57" s="70" t="s">
        <v>1989</v>
      </c>
      <c r="J57" s="70" t="s">
        <v>1990</v>
      </c>
      <c r="L57" s="171">
        <f>_xlfn.XLOOKUP($J57,Key!$M:$M,Key!$N:$N)</f>
        <v>1</v>
      </c>
    </row>
    <row r="58" spans="2:12" s="3" customFormat="1" ht="15" customHeight="1" x14ac:dyDescent="0.25">
      <c r="B58" s="73" t="s">
        <v>90</v>
      </c>
      <c r="C58" s="73" t="s">
        <v>13</v>
      </c>
      <c r="D58" s="73" t="s">
        <v>95</v>
      </c>
      <c r="E58" s="73" t="s">
        <v>92</v>
      </c>
      <c r="F58" s="74">
        <v>3.4691999999999998</v>
      </c>
      <c r="G58" s="75">
        <v>8.6999999999999993</v>
      </c>
      <c r="H58" s="75">
        <v>10.66</v>
      </c>
      <c r="I58" s="73" t="s">
        <v>1989</v>
      </c>
      <c r="J58" s="73" t="s">
        <v>1990</v>
      </c>
      <c r="K58" s="173"/>
      <c r="L58" s="172">
        <f>_xlfn.XLOOKUP($J58,Key!$M:$M,Key!$N:$N)</f>
        <v>1</v>
      </c>
    </row>
    <row r="59" spans="2:12" ht="15" customHeight="1" x14ac:dyDescent="0.25">
      <c r="B59" s="70" t="s">
        <v>96</v>
      </c>
      <c r="C59" s="70" t="s">
        <v>6</v>
      </c>
      <c r="D59" s="70" t="s">
        <v>97</v>
      </c>
      <c r="E59" s="70" t="s">
        <v>98</v>
      </c>
      <c r="F59" s="71">
        <v>1.2060999999999999</v>
      </c>
      <c r="G59" s="72">
        <v>1.95</v>
      </c>
      <c r="H59" s="72">
        <v>2.37</v>
      </c>
      <c r="I59" s="70" t="s">
        <v>1991</v>
      </c>
      <c r="J59" s="70" t="s">
        <v>1992</v>
      </c>
      <c r="L59" s="171">
        <f>_xlfn.XLOOKUP($J59,Key!$M:$M,Key!$N:$N)</f>
        <v>1</v>
      </c>
    </row>
    <row r="60" spans="2:12" ht="15" customHeight="1" x14ac:dyDescent="0.25">
      <c r="B60" s="70" t="s">
        <v>96</v>
      </c>
      <c r="C60" s="70" t="s">
        <v>9</v>
      </c>
      <c r="D60" s="70" t="s">
        <v>99</v>
      </c>
      <c r="E60" s="70" t="s">
        <v>98</v>
      </c>
      <c r="F60" s="71">
        <v>1.7602</v>
      </c>
      <c r="G60" s="72">
        <v>3.37</v>
      </c>
      <c r="H60" s="72">
        <v>5.77</v>
      </c>
      <c r="I60" s="70" t="s">
        <v>1991</v>
      </c>
      <c r="J60" s="70" t="s">
        <v>1992</v>
      </c>
      <c r="L60" s="171">
        <f>_xlfn.XLOOKUP($J60,Key!$M:$M,Key!$N:$N)</f>
        <v>1</v>
      </c>
    </row>
    <row r="61" spans="2:12" ht="15" customHeight="1" x14ac:dyDescent="0.25">
      <c r="B61" s="70" t="s">
        <v>96</v>
      </c>
      <c r="C61" s="70" t="s">
        <v>11</v>
      </c>
      <c r="D61" s="70" t="s">
        <v>100</v>
      </c>
      <c r="E61" s="70" t="s">
        <v>98</v>
      </c>
      <c r="F61" s="71">
        <v>2.3544</v>
      </c>
      <c r="G61" s="72">
        <v>6.47</v>
      </c>
      <c r="H61" s="72">
        <v>7.86</v>
      </c>
      <c r="I61" s="70" t="s">
        <v>1991</v>
      </c>
      <c r="J61" s="70" t="s">
        <v>1992</v>
      </c>
      <c r="L61" s="171">
        <f>_xlfn.XLOOKUP($J61,Key!$M:$M,Key!$N:$N)</f>
        <v>1</v>
      </c>
    </row>
    <row r="62" spans="2:12" s="3" customFormat="1" ht="15" customHeight="1" x14ac:dyDescent="0.25">
      <c r="B62" s="73" t="s">
        <v>96</v>
      </c>
      <c r="C62" s="73" t="s">
        <v>13</v>
      </c>
      <c r="D62" s="73" t="s">
        <v>101</v>
      </c>
      <c r="E62" s="73" t="s">
        <v>98</v>
      </c>
      <c r="F62" s="74">
        <v>3.7913999999999999</v>
      </c>
      <c r="G62" s="75">
        <v>12.29</v>
      </c>
      <c r="H62" s="75">
        <v>16.600000000000001</v>
      </c>
      <c r="I62" s="73" t="s">
        <v>1991</v>
      </c>
      <c r="J62" s="73" t="s">
        <v>1992</v>
      </c>
      <c r="K62" s="173"/>
      <c r="L62" s="172">
        <f>_xlfn.XLOOKUP($J62,Key!$M:$M,Key!$N:$N)</f>
        <v>1</v>
      </c>
    </row>
    <row r="63" spans="2:12" ht="15" customHeight="1" x14ac:dyDescent="0.25">
      <c r="B63" s="70" t="s">
        <v>102</v>
      </c>
      <c r="C63" s="70" t="s">
        <v>6</v>
      </c>
      <c r="D63" s="70" t="s">
        <v>103</v>
      </c>
      <c r="E63" s="70" t="s">
        <v>104</v>
      </c>
      <c r="F63" s="71">
        <v>1.6023000000000001</v>
      </c>
      <c r="G63" s="72">
        <v>2.15</v>
      </c>
      <c r="H63" s="72">
        <v>2.15</v>
      </c>
      <c r="I63" s="70" t="s">
        <v>1991</v>
      </c>
      <c r="J63" s="70" t="s">
        <v>1992</v>
      </c>
      <c r="L63" s="171">
        <f>_xlfn.XLOOKUP($J63,Key!$M:$M,Key!$N:$N)</f>
        <v>1</v>
      </c>
    </row>
    <row r="64" spans="2:12" ht="15" customHeight="1" x14ac:dyDescent="0.25">
      <c r="B64" s="70" t="s">
        <v>102</v>
      </c>
      <c r="C64" s="70" t="s">
        <v>9</v>
      </c>
      <c r="D64" s="70" t="s">
        <v>105</v>
      </c>
      <c r="E64" s="70" t="s">
        <v>104</v>
      </c>
      <c r="F64" s="71">
        <v>2.0933000000000002</v>
      </c>
      <c r="G64" s="72">
        <v>2.87</v>
      </c>
      <c r="H64" s="72">
        <v>3.75</v>
      </c>
      <c r="I64" s="70" t="s">
        <v>1991</v>
      </c>
      <c r="J64" s="70" t="s">
        <v>1992</v>
      </c>
      <c r="L64" s="171">
        <f>_xlfn.XLOOKUP($J64,Key!$M:$M,Key!$N:$N)</f>
        <v>1</v>
      </c>
    </row>
    <row r="65" spans="2:12" ht="15" customHeight="1" x14ac:dyDescent="0.25">
      <c r="B65" s="70" t="s">
        <v>102</v>
      </c>
      <c r="C65" s="70" t="s">
        <v>11</v>
      </c>
      <c r="D65" s="70" t="s">
        <v>106</v>
      </c>
      <c r="E65" s="70" t="s">
        <v>104</v>
      </c>
      <c r="F65" s="71">
        <v>3.1852999999999998</v>
      </c>
      <c r="G65" s="72">
        <v>5.2</v>
      </c>
      <c r="H65" s="72">
        <v>9.01</v>
      </c>
      <c r="I65" s="70" t="s">
        <v>1991</v>
      </c>
      <c r="J65" s="70" t="s">
        <v>1992</v>
      </c>
      <c r="L65" s="171">
        <f>_xlfn.XLOOKUP($J65,Key!$M:$M,Key!$N:$N)</f>
        <v>1</v>
      </c>
    </row>
    <row r="66" spans="2:12" s="3" customFormat="1" ht="15" customHeight="1" x14ac:dyDescent="0.25">
      <c r="B66" s="73" t="s">
        <v>102</v>
      </c>
      <c r="C66" s="73" t="s">
        <v>13</v>
      </c>
      <c r="D66" s="73" t="s">
        <v>107</v>
      </c>
      <c r="E66" s="73" t="s">
        <v>104</v>
      </c>
      <c r="F66" s="74">
        <v>4.5091999999999999</v>
      </c>
      <c r="G66" s="75">
        <v>10.85</v>
      </c>
      <c r="H66" s="75">
        <v>13.37</v>
      </c>
      <c r="I66" s="73" t="s">
        <v>1991</v>
      </c>
      <c r="J66" s="73" t="s">
        <v>1992</v>
      </c>
      <c r="K66" s="173"/>
      <c r="L66" s="172">
        <f>_xlfn.XLOOKUP($J66,Key!$M:$M,Key!$N:$N)</f>
        <v>1</v>
      </c>
    </row>
    <row r="67" spans="2:12" ht="15" customHeight="1" x14ac:dyDescent="0.25">
      <c r="B67" s="70" t="s">
        <v>108</v>
      </c>
      <c r="C67" s="70" t="s">
        <v>6</v>
      </c>
      <c r="D67" s="70" t="s">
        <v>109</v>
      </c>
      <c r="E67" s="70" t="s">
        <v>110</v>
      </c>
      <c r="F67" s="71">
        <v>1.5907</v>
      </c>
      <c r="G67" s="72">
        <v>1.47</v>
      </c>
      <c r="H67" s="72">
        <v>3.41</v>
      </c>
      <c r="I67" s="70" t="s">
        <v>1991</v>
      </c>
      <c r="J67" s="70" t="s">
        <v>1992</v>
      </c>
      <c r="L67" s="171">
        <f>_xlfn.XLOOKUP($J67,Key!$M:$M,Key!$N:$N)</f>
        <v>1</v>
      </c>
    </row>
    <row r="68" spans="2:12" ht="15" customHeight="1" x14ac:dyDescent="0.25">
      <c r="B68" s="70" t="s">
        <v>108</v>
      </c>
      <c r="C68" s="70" t="s">
        <v>9</v>
      </c>
      <c r="D68" s="70" t="s">
        <v>111</v>
      </c>
      <c r="E68" s="70" t="s">
        <v>110</v>
      </c>
      <c r="F68" s="71">
        <v>1.9905999999999999</v>
      </c>
      <c r="G68" s="72">
        <v>1.47</v>
      </c>
      <c r="H68" s="72">
        <v>2.66</v>
      </c>
      <c r="I68" s="70" t="s">
        <v>1991</v>
      </c>
      <c r="J68" s="70" t="s">
        <v>1992</v>
      </c>
      <c r="L68" s="171">
        <f>_xlfn.XLOOKUP($J68,Key!$M:$M,Key!$N:$N)</f>
        <v>1</v>
      </c>
    </row>
    <row r="69" spans="2:12" ht="15" customHeight="1" x14ac:dyDescent="0.25">
      <c r="B69" s="70" t="s">
        <v>108</v>
      </c>
      <c r="C69" s="70" t="s">
        <v>11</v>
      </c>
      <c r="D69" s="70" t="s">
        <v>112</v>
      </c>
      <c r="E69" s="70" t="s">
        <v>110</v>
      </c>
      <c r="F69" s="71">
        <v>2.9662999999999999</v>
      </c>
      <c r="G69" s="72">
        <v>6.25</v>
      </c>
      <c r="H69" s="72">
        <v>6.92</v>
      </c>
      <c r="I69" s="70" t="s">
        <v>1991</v>
      </c>
      <c r="J69" s="70" t="s">
        <v>1992</v>
      </c>
      <c r="L69" s="171">
        <f>_xlfn.XLOOKUP($J69,Key!$M:$M,Key!$N:$N)</f>
        <v>1</v>
      </c>
    </row>
    <row r="70" spans="2:12" s="3" customFormat="1" ht="15" customHeight="1" x14ac:dyDescent="0.25">
      <c r="B70" s="73" t="s">
        <v>108</v>
      </c>
      <c r="C70" s="73" t="s">
        <v>13</v>
      </c>
      <c r="D70" s="73" t="s">
        <v>113</v>
      </c>
      <c r="E70" s="73" t="s">
        <v>110</v>
      </c>
      <c r="F70" s="74">
        <v>4.1421000000000001</v>
      </c>
      <c r="G70" s="75">
        <v>9.6</v>
      </c>
      <c r="H70" s="75">
        <v>12.46</v>
      </c>
      <c r="I70" s="73" t="s">
        <v>1991</v>
      </c>
      <c r="J70" s="73" t="s">
        <v>1992</v>
      </c>
      <c r="K70" s="173"/>
      <c r="L70" s="172">
        <f>_xlfn.XLOOKUP($J70,Key!$M:$M,Key!$N:$N)</f>
        <v>1</v>
      </c>
    </row>
    <row r="71" spans="2:12" ht="15" customHeight="1" x14ac:dyDescent="0.25">
      <c r="B71" s="70" t="s">
        <v>114</v>
      </c>
      <c r="C71" s="70" t="s">
        <v>6</v>
      </c>
      <c r="D71" s="70" t="s">
        <v>115</v>
      </c>
      <c r="E71" s="70" t="s">
        <v>116</v>
      </c>
      <c r="F71" s="71">
        <v>1.5254000000000001</v>
      </c>
      <c r="G71" s="72">
        <v>1.49</v>
      </c>
      <c r="H71" s="72">
        <v>2.2799999999999998</v>
      </c>
      <c r="I71" s="70" t="s">
        <v>1991</v>
      </c>
      <c r="J71" s="70" t="s">
        <v>1992</v>
      </c>
      <c r="L71" s="171">
        <f>_xlfn.XLOOKUP($J71,Key!$M:$M,Key!$N:$N)</f>
        <v>1</v>
      </c>
    </row>
    <row r="72" spans="2:12" ht="15" customHeight="1" x14ac:dyDescent="0.25">
      <c r="B72" s="70" t="s">
        <v>114</v>
      </c>
      <c r="C72" s="70" t="s">
        <v>9</v>
      </c>
      <c r="D72" s="70" t="s">
        <v>117</v>
      </c>
      <c r="E72" s="70" t="s">
        <v>116</v>
      </c>
      <c r="F72" s="71">
        <v>2.4809999999999999</v>
      </c>
      <c r="G72" s="72">
        <v>2.04</v>
      </c>
      <c r="H72" s="72">
        <v>3.19</v>
      </c>
      <c r="I72" s="70" t="s">
        <v>1991</v>
      </c>
      <c r="J72" s="70" t="s">
        <v>1992</v>
      </c>
      <c r="L72" s="171">
        <f>_xlfn.XLOOKUP($J72,Key!$M:$M,Key!$N:$N)</f>
        <v>1</v>
      </c>
    </row>
    <row r="73" spans="2:12" ht="15" customHeight="1" x14ac:dyDescent="0.25">
      <c r="B73" s="70" t="s">
        <v>114</v>
      </c>
      <c r="C73" s="70" t="s">
        <v>11</v>
      </c>
      <c r="D73" s="70" t="s">
        <v>118</v>
      </c>
      <c r="E73" s="70" t="s">
        <v>116</v>
      </c>
      <c r="F73" s="71">
        <v>3.1711</v>
      </c>
      <c r="G73" s="72">
        <v>5.43</v>
      </c>
      <c r="H73" s="72">
        <v>5.38</v>
      </c>
      <c r="I73" s="70" t="s">
        <v>1991</v>
      </c>
      <c r="J73" s="70" t="s">
        <v>1992</v>
      </c>
      <c r="L73" s="171">
        <f>_xlfn.XLOOKUP($J73,Key!$M:$M,Key!$N:$N)</f>
        <v>1</v>
      </c>
    </row>
    <row r="74" spans="2:12" s="3" customFormat="1" ht="15" customHeight="1" x14ac:dyDescent="0.25">
      <c r="B74" s="73" t="s">
        <v>114</v>
      </c>
      <c r="C74" s="73" t="s">
        <v>13</v>
      </c>
      <c r="D74" s="73" t="s">
        <v>119</v>
      </c>
      <c r="E74" s="73" t="s">
        <v>116</v>
      </c>
      <c r="F74" s="74">
        <v>4.3323</v>
      </c>
      <c r="G74" s="75">
        <v>8.15</v>
      </c>
      <c r="H74" s="75">
        <v>8.41</v>
      </c>
      <c r="I74" s="73" t="s">
        <v>1991</v>
      </c>
      <c r="J74" s="73" t="s">
        <v>1992</v>
      </c>
      <c r="K74" s="173"/>
      <c r="L74" s="172">
        <f>_xlfn.XLOOKUP($J74,Key!$M:$M,Key!$N:$N)</f>
        <v>1</v>
      </c>
    </row>
    <row r="75" spans="2:12" ht="15" customHeight="1" x14ac:dyDescent="0.25">
      <c r="B75" s="70" t="s">
        <v>120</v>
      </c>
      <c r="C75" s="70" t="s">
        <v>6</v>
      </c>
      <c r="D75" s="70" t="s">
        <v>121</v>
      </c>
      <c r="E75" s="70" t="s">
        <v>122</v>
      </c>
      <c r="F75" s="71">
        <v>0.84709999999999996</v>
      </c>
      <c r="G75" s="72">
        <v>3.29</v>
      </c>
      <c r="H75" s="72">
        <v>5.64</v>
      </c>
      <c r="I75" s="70" t="s">
        <v>1993</v>
      </c>
      <c r="J75" s="70" t="s">
        <v>1994</v>
      </c>
      <c r="L75" s="171">
        <f>_xlfn.XLOOKUP($J75,Key!$M:$M,Key!$N:$N)</f>
        <v>1</v>
      </c>
    </row>
    <row r="76" spans="2:12" ht="15" customHeight="1" x14ac:dyDescent="0.25">
      <c r="B76" s="70" t="s">
        <v>120</v>
      </c>
      <c r="C76" s="70" t="s">
        <v>9</v>
      </c>
      <c r="D76" s="70" t="s">
        <v>123</v>
      </c>
      <c r="E76" s="70" t="s">
        <v>122</v>
      </c>
      <c r="F76" s="71">
        <v>1.2130000000000001</v>
      </c>
      <c r="G76" s="72">
        <v>6.08</v>
      </c>
      <c r="H76" s="72">
        <v>11.52</v>
      </c>
      <c r="I76" s="70" t="s">
        <v>1993</v>
      </c>
      <c r="J76" s="70" t="s">
        <v>1994</v>
      </c>
      <c r="L76" s="171">
        <f>_xlfn.XLOOKUP($J76,Key!$M:$M,Key!$N:$N)</f>
        <v>1</v>
      </c>
    </row>
    <row r="77" spans="2:12" ht="15" customHeight="1" x14ac:dyDescent="0.25">
      <c r="B77" s="70" t="s">
        <v>120</v>
      </c>
      <c r="C77" s="70" t="s">
        <v>11</v>
      </c>
      <c r="D77" s="70" t="s">
        <v>124</v>
      </c>
      <c r="E77" s="70" t="s">
        <v>122</v>
      </c>
      <c r="F77" s="71">
        <v>1.7115</v>
      </c>
      <c r="G77" s="72">
        <v>9.07</v>
      </c>
      <c r="H77" s="72">
        <v>11.57</v>
      </c>
      <c r="I77" s="70" t="s">
        <v>1993</v>
      </c>
      <c r="J77" s="70" t="s">
        <v>1994</v>
      </c>
      <c r="L77" s="171">
        <f>_xlfn.XLOOKUP($J77,Key!$M:$M,Key!$N:$N)</f>
        <v>1</v>
      </c>
    </row>
    <row r="78" spans="2:12" s="3" customFormat="1" ht="15" customHeight="1" x14ac:dyDescent="0.25">
      <c r="B78" s="73" t="s">
        <v>120</v>
      </c>
      <c r="C78" s="73" t="s">
        <v>13</v>
      </c>
      <c r="D78" s="73" t="s">
        <v>125</v>
      </c>
      <c r="E78" s="73" t="s">
        <v>122</v>
      </c>
      <c r="F78" s="74">
        <v>2.4420000000000002</v>
      </c>
      <c r="G78" s="75">
        <v>9.59</v>
      </c>
      <c r="H78" s="75">
        <v>13.56</v>
      </c>
      <c r="I78" s="73" t="s">
        <v>1993</v>
      </c>
      <c r="J78" s="73" t="s">
        <v>1994</v>
      </c>
      <c r="K78" s="173"/>
      <c r="L78" s="172">
        <f>_xlfn.XLOOKUP($J78,Key!$M:$M,Key!$N:$N)</f>
        <v>1</v>
      </c>
    </row>
    <row r="79" spans="2:12" ht="15" customHeight="1" x14ac:dyDescent="0.25">
      <c r="B79" s="70" t="s">
        <v>126</v>
      </c>
      <c r="C79" s="70" t="s">
        <v>6</v>
      </c>
      <c r="D79" s="70" t="s">
        <v>127</v>
      </c>
      <c r="E79" s="70" t="s">
        <v>128</v>
      </c>
      <c r="F79" s="71">
        <v>0.71699999999999997</v>
      </c>
      <c r="G79" s="72">
        <v>2.19</v>
      </c>
      <c r="H79" s="72">
        <v>2.9</v>
      </c>
      <c r="I79" s="70" t="s">
        <v>1995</v>
      </c>
      <c r="J79" s="70" t="s">
        <v>1996</v>
      </c>
      <c r="L79" s="171">
        <f>_xlfn.XLOOKUP($J79,Key!$M:$M,Key!$N:$N)</f>
        <v>1.37</v>
      </c>
    </row>
    <row r="80" spans="2:12" ht="15" customHeight="1" x14ac:dyDescent="0.25">
      <c r="B80" s="70" t="s">
        <v>126</v>
      </c>
      <c r="C80" s="70" t="s">
        <v>9</v>
      </c>
      <c r="D80" s="70" t="s">
        <v>129</v>
      </c>
      <c r="E80" s="70" t="s">
        <v>128</v>
      </c>
      <c r="F80" s="71">
        <v>0.84299999999999997</v>
      </c>
      <c r="G80" s="72">
        <v>3.22</v>
      </c>
      <c r="H80" s="72">
        <v>4.0599999999999996</v>
      </c>
      <c r="I80" s="70" t="s">
        <v>1995</v>
      </c>
      <c r="J80" s="70" t="s">
        <v>1996</v>
      </c>
      <c r="L80" s="171">
        <f>_xlfn.XLOOKUP($J80,Key!$M:$M,Key!$N:$N)</f>
        <v>1.37</v>
      </c>
    </row>
    <row r="81" spans="2:12" ht="15" customHeight="1" x14ac:dyDescent="0.25">
      <c r="B81" s="70" t="s">
        <v>126</v>
      </c>
      <c r="C81" s="70" t="s">
        <v>11</v>
      </c>
      <c r="D81" s="70" t="s">
        <v>130</v>
      </c>
      <c r="E81" s="70" t="s">
        <v>128</v>
      </c>
      <c r="F81" s="71">
        <v>1.1365000000000001</v>
      </c>
      <c r="G81" s="72">
        <v>4.82</v>
      </c>
      <c r="H81" s="72">
        <v>6.2</v>
      </c>
      <c r="I81" s="70" t="s">
        <v>1995</v>
      </c>
      <c r="J81" s="70" t="s">
        <v>1996</v>
      </c>
      <c r="L81" s="171">
        <f>_xlfn.XLOOKUP($J81,Key!$M:$M,Key!$N:$N)</f>
        <v>1.37</v>
      </c>
    </row>
    <row r="82" spans="2:12" s="3" customFormat="1" ht="15" customHeight="1" x14ac:dyDescent="0.25">
      <c r="B82" s="73" t="s">
        <v>126</v>
      </c>
      <c r="C82" s="73" t="s">
        <v>13</v>
      </c>
      <c r="D82" s="73" t="s">
        <v>131</v>
      </c>
      <c r="E82" s="73" t="s">
        <v>128</v>
      </c>
      <c r="F82" s="74">
        <v>1.6152</v>
      </c>
      <c r="G82" s="75">
        <v>6.33</v>
      </c>
      <c r="H82" s="75">
        <v>7.82</v>
      </c>
      <c r="I82" s="73" t="s">
        <v>1995</v>
      </c>
      <c r="J82" s="73" t="s">
        <v>1996</v>
      </c>
      <c r="K82" s="173"/>
      <c r="L82" s="172">
        <f>_xlfn.XLOOKUP($J82,Key!$M:$M,Key!$N:$N)</f>
        <v>1.37</v>
      </c>
    </row>
    <row r="83" spans="2:12" ht="15" customHeight="1" x14ac:dyDescent="0.25">
      <c r="B83" s="70" t="s">
        <v>132</v>
      </c>
      <c r="C83" s="70" t="s">
        <v>6</v>
      </c>
      <c r="D83" s="70" t="s">
        <v>133</v>
      </c>
      <c r="E83" s="70" t="s">
        <v>134</v>
      </c>
      <c r="F83" s="71">
        <v>0.68300000000000005</v>
      </c>
      <c r="G83" s="72">
        <v>5.03</v>
      </c>
      <c r="H83" s="72">
        <v>10.62</v>
      </c>
      <c r="I83" s="70" t="s">
        <v>1993</v>
      </c>
      <c r="J83" s="70" t="s">
        <v>1994</v>
      </c>
      <c r="L83" s="171">
        <f>_xlfn.XLOOKUP($J83,Key!$M:$M,Key!$N:$N)</f>
        <v>1</v>
      </c>
    </row>
    <row r="84" spans="2:12" ht="15" customHeight="1" x14ac:dyDescent="0.25">
      <c r="B84" s="70" t="s">
        <v>132</v>
      </c>
      <c r="C84" s="70" t="s">
        <v>9</v>
      </c>
      <c r="D84" s="70" t="s">
        <v>135</v>
      </c>
      <c r="E84" s="70" t="s">
        <v>134</v>
      </c>
      <c r="F84" s="71">
        <v>0.85809999999999997</v>
      </c>
      <c r="G84" s="72">
        <v>5.83</v>
      </c>
      <c r="H84" s="72">
        <v>12.25</v>
      </c>
      <c r="I84" s="70" t="s">
        <v>1993</v>
      </c>
      <c r="J84" s="70" t="s">
        <v>1994</v>
      </c>
      <c r="L84" s="171">
        <f>_xlfn.XLOOKUP($J84,Key!$M:$M,Key!$N:$N)</f>
        <v>1</v>
      </c>
    </row>
    <row r="85" spans="2:12" ht="15" customHeight="1" x14ac:dyDescent="0.25">
      <c r="B85" s="70" t="s">
        <v>132</v>
      </c>
      <c r="C85" s="70" t="s">
        <v>11</v>
      </c>
      <c r="D85" s="70" t="s">
        <v>136</v>
      </c>
      <c r="E85" s="70" t="s">
        <v>134</v>
      </c>
      <c r="F85" s="71">
        <v>1.1573</v>
      </c>
      <c r="G85" s="72">
        <v>6.53</v>
      </c>
      <c r="H85" s="72">
        <v>13.61</v>
      </c>
      <c r="I85" s="70" t="s">
        <v>1993</v>
      </c>
      <c r="J85" s="70" t="s">
        <v>1994</v>
      </c>
      <c r="L85" s="171">
        <f>_xlfn.XLOOKUP($J85,Key!$M:$M,Key!$N:$N)</f>
        <v>1</v>
      </c>
    </row>
    <row r="86" spans="2:12" s="3" customFormat="1" ht="15" customHeight="1" x14ac:dyDescent="0.25">
      <c r="B86" s="73" t="s">
        <v>132</v>
      </c>
      <c r="C86" s="73" t="s">
        <v>13</v>
      </c>
      <c r="D86" s="73" t="s">
        <v>137</v>
      </c>
      <c r="E86" s="73" t="s">
        <v>134</v>
      </c>
      <c r="F86" s="74">
        <v>2.1299000000000001</v>
      </c>
      <c r="G86" s="75">
        <v>8.81</v>
      </c>
      <c r="H86" s="75">
        <v>16.399999999999999</v>
      </c>
      <c r="I86" s="73" t="s">
        <v>1993</v>
      </c>
      <c r="J86" s="73" t="s">
        <v>1994</v>
      </c>
      <c r="K86" s="173"/>
      <c r="L86" s="172">
        <f>_xlfn.XLOOKUP($J86,Key!$M:$M,Key!$N:$N)</f>
        <v>1</v>
      </c>
    </row>
    <row r="87" spans="2:12" ht="15" customHeight="1" x14ac:dyDescent="0.25">
      <c r="B87" s="70" t="s">
        <v>138</v>
      </c>
      <c r="C87" s="70" t="s">
        <v>6</v>
      </c>
      <c r="D87" s="70" t="s">
        <v>139</v>
      </c>
      <c r="E87" s="70" t="s">
        <v>140</v>
      </c>
      <c r="F87" s="71">
        <v>0.88</v>
      </c>
      <c r="G87" s="72">
        <v>3.27</v>
      </c>
      <c r="H87" s="72">
        <v>4.13</v>
      </c>
      <c r="I87" s="70" t="s">
        <v>1993</v>
      </c>
      <c r="J87" s="70" t="s">
        <v>1994</v>
      </c>
      <c r="L87" s="171">
        <f>_xlfn.XLOOKUP($J87,Key!$M:$M,Key!$N:$N)</f>
        <v>1</v>
      </c>
    </row>
    <row r="88" spans="2:12" ht="15" customHeight="1" x14ac:dyDescent="0.25">
      <c r="B88" s="70" t="s">
        <v>138</v>
      </c>
      <c r="C88" s="70" t="s">
        <v>9</v>
      </c>
      <c r="D88" s="70" t="s">
        <v>141</v>
      </c>
      <c r="E88" s="70" t="s">
        <v>140</v>
      </c>
      <c r="F88" s="71">
        <v>1.2645</v>
      </c>
      <c r="G88" s="72">
        <v>4.88</v>
      </c>
      <c r="H88" s="72">
        <v>5.89</v>
      </c>
      <c r="I88" s="70" t="s">
        <v>1993</v>
      </c>
      <c r="J88" s="70" t="s">
        <v>1994</v>
      </c>
      <c r="L88" s="171">
        <f>_xlfn.XLOOKUP($J88,Key!$M:$M,Key!$N:$N)</f>
        <v>1</v>
      </c>
    </row>
    <row r="89" spans="2:12" ht="15" customHeight="1" x14ac:dyDescent="0.25">
      <c r="B89" s="70" t="s">
        <v>138</v>
      </c>
      <c r="C89" s="70" t="s">
        <v>11</v>
      </c>
      <c r="D89" s="70" t="s">
        <v>142</v>
      </c>
      <c r="E89" s="70" t="s">
        <v>140</v>
      </c>
      <c r="F89" s="71">
        <v>1.9391</v>
      </c>
      <c r="G89" s="72">
        <v>8.16</v>
      </c>
      <c r="H89" s="72">
        <v>8.33</v>
      </c>
      <c r="I89" s="70" t="s">
        <v>1993</v>
      </c>
      <c r="J89" s="70" t="s">
        <v>1994</v>
      </c>
      <c r="L89" s="171">
        <f>_xlfn.XLOOKUP($J89,Key!$M:$M,Key!$N:$N)</f>
        <v>1</v>
      </c>
    </row>
    <row r="90" spans="2:12" s="3" customFormat="1" ht="15" customHeight="1" x14ac:dyDescent="0.25">
      <c r="B90" s="73" t="s">
        <v>138</v>
      </c>
      <c r="C90" s="73" t="s">
        <v>13</v>
      </c>
      <c r="D90" s="73" t="s">
        <v>143</v>
      </c>
      <c r="E90" s="73" t="s">
        <v>140</v>
      </c>
      <c r="F90" s="74">
        <v>3.7793000000000001</v>
      </c>
      <c r="G90" s="75">
        <v>13.87</v>
      </c>
      <c r="H90" s="75">
        <v>12.29</v>
      </c>
      <c r="I90" s="73" t="s">
        <v>1993</v>
      </c>
      <c r="J90" s="73" t="s">
        <v>1994</v>
      </c>
      <c r="K90" s="173"/>
      <c r="L90" s="172">
        <f>_xlfn.XLOOKUP($J90,Key!$M:$M,Key!$N:$N)</f>
        <v>1</v>
      </c>
    </row>
    <row r="91" spans="2:12" ht="15" customHeight="1" x14ac:dyDescent="0.25">
      <c r="B91" s="70" t="s">
        <v>144</v>
      </c>
      <c r="C91" s="70" t="s">
        <v>6</v>
      </c>
      <c r="D91" s="70" t="s">
        <v>145</v>
      </c>
      <c r="E91" s="70" t="s">
        <v>146</v>
      </c>
      <c r="F91" s="71">
        <v>0.68510000000000004</v>
      </c>
      <c r="G91" s="72">
        <v>2.4900000000000002</v>
      </c>
      <c r="H91" s="72">
        <v>3.04</v>
      </c>
      <c r="I91" s="70" t="s">
        <v>1993</v>
      </c>
      <c r="J91" s="70" t="s">
        <v>1994</v>
      </c>
      <c r="L91" s="171">
        <f>_xlfn.XLOOKUP($J91,Key!$M:$M,Key!$N:$N)</f>
        <v>1</v>
      </c>
    </row>
    <row r="92" spans="2:12" ht="15" customHeight="1" x14ac:dyDescent="0.25">
      <c r="B92" s="70" t="s">
        <v>144</v>
      </c>
      <c r="C92" s="70" t="s">
        <v>9</v>
      </c>
      <c r="D92" s="70" t="s">
        <v>147</v>
      </c>
      <c r="E92" s="70" t="s">
        <v>146</v>
      </c>
      <c r="F92" s="71">
        <v>0.92749999999999999</v>
      </c>
      <c r="G92" s="72">
        <v>3.27</v>
      </c>
      <c r="H92" s="72">
        <v>3.52</v>
      </c>
      <c r="I92" s="70" t="s">
        <v>1993</v>
      </c>
      <c r="J92" s="70" t="s">
        <v>1994</v>
      </c>
      <c r="L92" s="171">
        <f>_xlfn.XLOOKUP($J92,Key!$M:$M,Key!$N:$N)</f>
        <v>1</v>
      </c>
    </row>
    <row r="93" spans="2:12" ht="15" customHeight="1" x14ac:dyDescent="0.25">
      <c r="B93" s="70" t="s">
        <v>144</v>
      </c>
      <c r="C93" s="70" t="s">
        <v>11</v>
      </c>
      <c r="D93" s="70" t="s">
        <v>148</v>
      </c>
      <c r="E93" s="70" t="s">
        <v>146</v>
      </c>
      <c r="F93" s="71">
        <v>1.2285999999999999</v>
      </c>
      <c r="G93" s="72">
        <v>4.01</v>
      </c>
      <c r="H93" s="72">
        <v>5.79</v>
      </c>
      <c r="I93" s="70" t="s">
        <v>1993</v>
      </c>
      <c r="J93" s="70" t="s">
        <v>1994</v>
      </c>
      <c r="L93" s="171">
        <f>_xlfn.XLOOKUP($J93,Key!$M:$M,Key!$N:$N)</f>
        <v>1</v>
      </c>
    </row>
    <row r="94" spans="2:12" s="3" customFormat="1" ht="15" customHeight="1" x14ac:dyDescent="0.25">
      <c r="B94" s="73" t="s">
        <v>144</v>
      </c>
      <c r="C94" s="73" t="s">
        <v>13</v>
      </c>
      <c r="D94" s="73" t="s">
        <v>149</v>
      </c>
      <c r="E94" s="73" t="s">
        <v>146</v>
      </c>
      <c r="F94" s="74">
        <v>1.8534999999999999</v>
      </c>
      <c r="G94" s="75">
        <v>5.08</v>
      </c>
      <c r="H94" s="75">
        <v>9.0500000000000007</v>
      </c>
      <c r="I94" s="73" t="s">
        <v>1993</v>
      </c>
      <c r="J94" s="73" t="s">
        <v>1994</v>
      </c>
      <c r="K94" s="173"/>
      <c r="L94" s="172">
        <f>_xlfn.XLOOKUP($J94,Key!$M:$M,Key!$N:$N)</f>
        <v>1</v>
      </c>
    </row>
    <row r="95" spans="2:12" ht="15" customHeight="1" x14ac:dyDescent="0.25">
      <c r="B95" s="70" t="s">
        <v>150</v>
      </c>
      <c r="C95" s="70" t="s">
        <v>6</v>
      </c>
      <c r="D95" s="70" t="s">
        <v>151</v>
      </c>
      <c r="E95" s="70" t="s">
        <v>152</v>
      </c>
      <c r="F95" s="71">
        <v>0.75619999999999998</v>
      </c>
      <c r="G95" s="72">
        <v>1.95</v>
      </c>
      <c r="H95" s="72">
        <v>2.58</v>
      </c>
      <c r="I95" s="70" t="s">
        <v>1993</v>
      </c>
      <c r="J95" s="70" t="s">
        <v>1994</v>
      </c>
      <c r="L95" s="171">
        <f>_xlfn.XLOOKUP($J95,Key!$M:$M,Key!$N:$N)</f>
        <v>1</v>
      </c>
    </row>
    <row r="96" spans="2:12" ht="15" customHeight="1" x14ac:dyDescent="0.25">
      <c r="B96" s="70" t="s">
        <v>150</v>
      </c>
      <c r="C96" s="70" t="s">
        <v>9</v>
      </c>
      <c r="D96" s="70" t="s">
        <v>153</v>
      </c>
      <c r="E96" s="70" t="s">
        <v>152</v>
      </c>
      <c r="F96" s="71">
        <v>0.9335</v>
      </c>
      <c r="G96" s="72">
        <v>2.8</v>
      </c>
      <c r="H96" s="72">
        <v>3.32</v>
      </c>
      <c r="I96" s="70" t="s">
        <v>1993</v>
      </c>
      <c r="J96" s="70" t="s">
        <v>1994</v>
      </c>
      <c r="L96" s="171">
        <f>_xlfn.XLOOKUP($J96,Key!$M:$M,Key!$N:$N)</f>
        <v>1</v>
      </c>
    </row>
    <row r="97" spans="2:12" ht="15" customHeight="1" x14ac:dyDescent="0.25">
      <c r="B97" s="70" t="s">
        <v>150</v>
      </c>
      <c r="C97" s="70" t="s">
        <v>11</v>
      </c>
      <c r="D97" s="70" t="s">
        <v>154</v>
      </c>
      <c r="E97" s="70" t="s">
        <v>152</v>
      </c>
      <c r="F97" s="71">
        <v>1.2492000000000001</v>
      </c>
      <c r="G97" s="72">
        <v>4.49</v>
      </c>
      <c r="H97" s="72">
        <v>5.52</v>
      </c>
      <c r="I97" s="70" t="s">
        <v>1993</v>
      </c>
      <c r="J97" s="70" t="s">
        <v>1994</v>
      </c>
      <c r="L97" s="171">
        <f>_xlfn.XLOOKUP($J97,Key!$M:$M,Key!$N:$N)</f>
        <v>1</v>
      </c>
    </row>
    <row r="98" spans="2:12" s="3" customFormat="1" ht="15" customHeight="1" x14ac:dyDescent="0.25">
      <c r="B98" s="73" t="s">
        <v>150</v>
      </c>
      <c r="C98" s="73" t="s">
        <v>13</v>
      </c>
      <c r="D98" s="73" t="s">
        <v>155</v>
      </c>
      <c r="E98" s="73" t="s">
        <v>152</v>
      </c>
      <c r="F98" s="74">
        <v>1.9587000000000001</v>
      </c>
      <c r="G98" s="75">
        <v>6.78</v>
      </c>
      <c r="H98" s="75">
        <v>8.66</v>
      </c>
      <c r="I98" s="73" t="s">
        <v>1993</v>
      </c>
      <c r="J98" s="73" t="s">
        <v>1994</v>
      </c>
      <c r="K98" s="173"/>
      <c r="L98" s="172">
        <f>_xlfn.XLOOKUP($J98,Key!$M:$M,Key!$N:$N)</f>
        <v>1</v>
      </c>
    </row>
    <row r="99" spans="2:12" ht="15" customHeight="1" x14ac:dyDescent="0.25">
      <c r="B99" s="70" t="s">
        <v>156</v>
      </c>
      <c r="C99" s="70" t="s">
        <v>6</v>
      </c>
      <c r="D99" s="70" t="s">
        <v>157</v>
      </c>
      <c r="E99" s="70" t="s">
        <v>158</v>
      </c>
      <c r="F99" s="71">
        <v>0.63749999999999996</v>
      </c>
      <c r="G99" s="72">
        <v>1.61</v>
      </c>
      <c r="H99" s="72">
        <v>1.48</v>
      </c>
      <c r="I99" s="70" t="s">
        <v>1993</v>
      </c>
      <c r="J99" s="70" t="s">
        <v>1994</v>
      </c>
      <c r="L99" s="171">
        <f>_xlfn.XLOOKUP($J99,Key!$M:$M,Key!$N:$N)</f>
        <v>1</v>
      </c>
    </row>
    <row r="100" spans="2:12" ht="15" customHeight="1" x14ac:dyDescent="0.25">
      <c r="B100" s="70" t="s">
        <v>156</v>
      </c>
      <c r="C100" s="70" t="s">
        <v>9</v>
      </c>
      <c r="D100" s="70" t="s">
        <v>159</v>
      </c>
      <c r="E100" s="70" t="s">
        <v>158</v>
      </c>
      <c r="F100" s="71">
        <v>0.81169999999999998</v>
      </c>
      <c r="G100" s="72">
        <v>2.23</v>
      </c>
      <c r="H100" s="72">
        <v>2.23</v>
      </c>
      <c r="I100" s="70" t="s">
        <v>1993</v>
      </c>
      <c r="J100" s="70" t="s">
        <v>1994</v>
      </c>
      <c r="L100" s="171">
        <f>_xlfn.XLOOKUP($J100,Key!$M:$M,Key!$N:$N)</f>
        <v>1</v>
      </c>
    </row>
    <row r="101" spans="2:12" ht="15" customHeight="1" x14ac:dyDescent="0.25">
      <c r="B101" s="70" t="s">
        <v>156</v>
      </c>
      <c r="C101" s="70" t="s">
        <v>11</v>
      </c>
      <c r="D101" s="70" t="s">
        <v>160</v>
      </c>
      <c r="E101" s="70" t="s">
        <v>158</v>
      </c>
      <c r="F101" s="71">
        <v>1.054</v>
      </c>
      <c r="G101" s="72">
        <v>3.38</v>
      </c>
      <c r="H101" s="72">
        <v>3.49</v>
      </c>
      <c r="I101" s="70" t="s">
        <v>1993</v>
      </c>
      <c r="J101" s="70" t="s">
        <v>1994</v>
      </c>
      <c r="L101" s="171">
        <f>_xlfn.XLOOKUP($J101,Key!$M:$M,Key!$N:$N)</f>
        <v>1</v>
      </c>
    </row>
    <row r="102" spans="2:12" s="3" customFormat="1" ht="15" customHeight="1" x14ac:dyDescent="0.25">
      <c r="B102" s="73" t="s">
        <v>156</v>
      </c>
      <c r="C102" s="73" t="s">
        <v>13</v>
      </c>
      <c r="D102" s="73" t="s">
        <v>161</v>
      </c>
      <c r="E102" s="73" t="s">
        <v>158</v>
      </c>
      <c r="F102" s="74">
        <v>1.9260999999999999</v>
      </c>
      <c r="G102" s="75">
        <v>6.44</v>
      </c>
      <c r="H102" s="75">
        <v>9.33</v>
      </c>
      <c r="I102" s="73" t="s">
        <v>1993</v>
      </c>
      <c r="J102" s="73" t="s">
        <v>1994</v>
      </c>
      <c r="K102" s="173"/>
      <c r="L102" s="172">
        <f>_xlfn.XLOOKUP($J102,Key!$M:$M,Key!$N:$N)</f>
        <v>1</v>
      </c>
    </row>
    <row r="103" spans="2:12" ht="15" customHeight="1" x14ac:dyDescent="0.25">
      <c r="B103" s="70" t="s">
        <v>162</v>
      </c>
      <c r="C103" s="70" t="s">
        <v>6</v>
      </c>
      <c r="D103" s="70" t="s">
        <v>163</v>
      </c>
      <c r="E103" s="70" t="s">
        <v>164</v>
      </c>
      <c r="F103" s="71">
        <v>0.64080000000000004</v>
      </c>
      <c r="G103" s="72">
        <v>1.54</v>
      </c>
      <c r="H103" s="72">
        <v>1.19</v>
      </c>
      <c r="I103" s="70" t="s">
        <v>1993</v>
      </c>
      <c r="J103" s="70" t="s">
        <v>1994</v>
      </c>
      <c r="L103" s="171">
        <f>_xlfn.XLOOKUP($J103,Key!$M:$M,Key!$N:$N)</f>
        <v>1</v>
      </c>
    </row>
    <row r="104" spans="2:12" ht="15" customHeight="1" x14ac:dyDescent="0.25">
      <c r="B104" s="70" t="s">
        <v>162</v>
      </c>
      <c r="C104" s="70" t="s">
        <v>9</v>
      </c>
      <c r="D104" s="70" t="s">
        <v>165</v>
      </c>
      <c r="E104" s="70" t="s">
        <v>164</v>
      </c>
      <c r="F104" s="71">
        <v>0.73850000000000005</v>
      </c>
      <c r="G104" s="72">
        <v>1.95</v>
      </c>
      <c r="H104" s="72">
        <v>1.9</v>
      </c>
      <c r="I104" s="70" t="s">
        <v>1993</v>
      </c>
      <c r="J104" s="70" t="s">
        <v>1994</v>
      </c>
      <c r="L104" s="171">
        <f>_xlfn.XLOOKUP($J104,Key!$M:$M,Key!$N:$N)</f>
        <v>1</v>
      </c>
    </row>
    <row r="105" spans="2:12" ht="15" customHeight="1" x14ac:dyDescent="0.25">
      <c r="B105" s="70" t="s">
        <v>162</v>
      </c>
      <c r="C105" s="70" t="s">
        <v>11</v>
      </c>
      <c r="D105" s="70" t="s">
        <v>166</v>
      </c>
      <c r="E105" s="70" t="s">
        <v>164</v>
      </c>
      <c r="F105" s="71">
        <v>0.93330000000000002</v>
      </c>
      <c r="G105" s="72">
        <v>2.91</v>
      </c>
      <c r="H105" s="72">
        <v>3.43</v>
      </c>
      <c r="I105" s="70" t="s">
        <v>1993</v>
      </c>
      <c r="J105" s="70" t="s">
        <v>1994</v>
      </c>
      <c r="L105" s="171">
        <f>_xlfn.XLOOKUP($J105,Key!$M:$M,Key!$N:$N)</f>
        <v>1</v>
      </c>
    </row>
    <row r="106" spans="2:12" s="3" customFormat="1" ht="15" customHeight="1" x14ac:dyDescent="0.25">
      <c r="B106" s="73" t="s">
        <v>162</v>
      </c>
      <c r="C106" s="73" t="s">
        <v>13</v>
      </c>
      <c r="D106" s="73" t="s">
        <v>167</v>
      </c>
      <c r="E106" s="73" t="s">
        <v>164</v>
      </c>
      <c r="F106" s="74">
        <v>1.4453</v>
      </c>
      <c r="G106" s="75">
        <v>4.76</v>
      </c>
      <c r="H106" s="75">
        <v>6.9</v>
      </c>
      <c r="I106" s="73" t="s">
        <v>1993</v>
      </c>
      <c r="J106" s="73" t="s">
        <v>1994</v>
      </c>
      <c r="K106" s="173"/>
      <c r="L106" s="172">
        <f>_xlfn.XLOOKUP($J106,Key!$M:$M,Key!$N:$N)</f>
        <v>1</v>
      </c>
    </row>
    <row r="107" spans="2:12" ht="15" customHeight="1" x14ac:dyDescent="0.25">
      <c r="B107" s="70" t="s">
        <v>168</v>
      </c>
      <c r="C107" s="70" t="s">
        <v>6</v>
      </c>
      <c r="D107" s="70" t="s">
        <v>169</v>
      </c>
      <c r="E107" s="70" t="s">
        <v>170</v>
      </c>
      <c r="F107" s="71">
        <v>0.58979999999999999</v>
      </c>
      <c r="G107" s="72">
        <v>2.2200000000000002</v>
      </c>
      <c r="H107" s="72">
        <v>2.59</v>
      </c>
      <c r="I107" s="70" t="s">
        <v>1993</v>
      </c>
      <c r="J107" s="70" t="s">
        <v>1994</v>
      </c>
      <c r="L107" s="171">
        <f>_xlfn.XLOOKUP($J107,Key!$M:$M,Key!$N:$N)</f>
        <v>1</v>
      </c>
    </row>
    <row r="108" spans="2:12" ht="15" customHeight="1" x14ac:dyDescent="0.25">
      <c r="B108" s="70" t="s">
        <v>168</v>
      </c>
      <c r="C108" s="70" t="s">
        <v>9</v>
      </c>
      <c r="D108" s="70" t="s">
        <v>171</v>
      </c>
      <c r="E108" s="70" t="s">
        <v>170</v>
      </c>
      <c r="F108" s="71">
        <v>0.72689999999999999</v>
      </c>
      <c r="G108" s="72">
        <v>2.96</v>
      </c>
      <c r="H108" s="72">
        <v>3.65</v>
      </c>
      <c r="I108" s="70" t="s">
        <v>1993</v>
      </c>
      <c r="J108" s="70" t="s">
        <v>1994</v>
      </c>
      <c r="L108" s="171">
        <f>_xlfn.XLOOKUP($J108,Key!$M:$M,Key!$N:$N)</f>
        <v>1</v>
      </c>
    </row>
    <row r="109" spans="2:12" ht="15" customHeight="1" x14ac:dyDescent="0.25">
      <c r="B109" s="70" t="s">
        <v>168</v>
      </c>
      <c r="C109" s="70" t="s">
        <v>11</v>
      </c>
      <c r="D109" s="70" t="s">
        <v>172</v>
      </c>
      <c r="E109" s="70" t="s">
        <v>170</v>
      </c>
      <c r="F109" s="71">
        <v>1.0142</v>
      </c>
      <c r="G109" s="72">
        <v>4.59</v>
      </c>
      <c r="H109" s="72">
        <v>6.32</v>
      </c>
      <c r="I109" s="70" t="s">
        <v>1993</v>
      </c>
      <c r="J109" s="70" t="s">
        <v>1994</v>
      </c>
      <c r="L109" s="171">
        <f>_xlfn.XLOOKUP($J109,Key!$M:$M,Key!$N:$N)</f>
        <v>1</v>
      </c>
    </row>
    <row r="110" spans="2:12" s="3" customFormat="1" ht="15" customHeight="1" x14ac:dyDescent="0.25">
      <c r="B110" s="73" t="s">
        <v>168</v>
      </c>
      <c r="C110" s="73" t="s">
        <v>13</v>
      </c>
      <c r="D110" s="73" t="s">
        <v>173</v>
      </c>
      <c r="E110" s="73" t="s">
        <v>170</v>
      </c>
      <c r="F110" s="74">
        <v>1.788</v>
      </c>
      <c r="G110" s="75">
        <v>8.4499999999999993</v>
      </c>
      <c r="H110" s="75">
        <v>12.47</v>
      </c>
      <c r="I110" s="73" t="s">
        <v>1993</v>
      </c>
      <c r="J110" s="73" t="s">
        <v>1994</v>
      </c>
      <c r="K110" s="173"/>
      <c r="L110" s="172">
        <f>_xlfn.XLOOKUP($J110,Key!$M:$M,Key!$N:$N)</f>
        <v>1</v>
      </c>
    </row>
    <row r="111" spans="2:12" ht="15" customHeight="1" x14ac:dyDescent="0.25">
      <c r="B111" s="70" t="s">
        <v>174</v>
      </c>
      <c r="C111" s="70" t="s">
        <v>6</v>
      </c>
      <c r="D111" s="70" t="s">
        <v>175</v>
      </c>
      <c r="E111" s="70" t="s">
        <v>176</v>
      </c>
      <c r="F111" s="71">
        <v>0.96130000000000004</v>
      </c>
      <c r="G111" s="72">
        <v>5.12</v>
      </c>
      <c r="H111" s="72">
        <v>7.7</v>
      </c>
      <c r="I111" s="70" t="s">
        <v>1988</v>
      </c>
      <c r="J111" s="70" t="s">
        <v>2222</v>
      </c>
      <c r="L111" s="171">
        <f>_xlfn.XLOOKUP($J111,Key!$M:$M,Key!$N:$N)</f>
        <v>1.08</v>
      </c>
    </row>
    <row r="112" spans="2:12" ht="15" customHeight="1" x14ac:dyDescent="0.25">
      <c r="B112" s="70" t="s">
        <v>174</v>
      </c>
      <c r="C112" s="70" t="s">
        <v>9</v>
      </c>
      <c r="D112" s="70" t="s">
        <v>177</v>
      </c>
      <c r="E112" s="70" t="s">
        <v>176</v>
      </c>
      <c r="F112" s="71">
        <v>1.2764</v>
      </c>
      <c r="G112" s="72">
        <v>6.82</v>
      </c>
      <c r="H112" s="72">
        <v>8.4</v>
      </c>
      <c r="I112" s="70" t="s">
        <v>1988</v>
      </c>
      <c r="J112" s="70" t="s">
        <v>2222</v>
      </c>
      <c r="L112" s="171">
        <f>_xlfn.XLOOKUP($J112,Key!$M:$M,Key!$N:$N)</f>
        <v>1.08</v>
      </c>
    </row>
    <row r="113" spans="2:12" ht="15" customHeight="1" x14ac:dyDescent="0.25">
      <c r="B113" s="70" t="s">
        <v>174</v>
      </c>
      <c r="C113" s="70" t="s">
        <v>11</v>
      </c>
      <c r="D113" s="70" t="s">
        <v>178</v>
      </c>
      <c r="E113" s="70" t="s">
        <v>176</v>
      </c>
      <c r="F113" s="71">
        <v>1.806</v>
      </c>
      <c r="G113" s="72">
        <v>9.85</v>
      </c>
      <c r="H113" s="72">
        <v>9.68</v>
      </c>
      <c r="I113" s="70" t="s">
        <v>1988</v>
      </c>
      <c r="J113" s="70" t="s">
        <v>2222</v>
      </c>
      <c r="L113" s="171">
        <f>_xlfn.XLOOKUP($J113,Key!$M:$M,Key!$N:$N)</f>
        <v>1.08</v>
      </c>
    </row>
    <row r="114" spans="2:12" s="3" customFormat="1" ht="15" customHeight="1" x14ac:dyDescent="0.25">
      <c r="B114" s="73" t="s">
        <v>174</v>
      </c>
      <c r="C114" s="73" t="s">
        <v>13</v>
      </c>
      <c r="D114" s="73" t="s">
        <v>179</v>
      </c>
      <c r="E114" s="73" t="s">
        <v>176</v>
      </c>
      <c r="F114" s="74">
        <v>2.9737</v>
      </c>
      <c r="G114" s="75">
        <v>12.7</v>
      </c>
      <c r="H114" s="75">
        <v>12.67</v>
      </c>
      <c r="I114" s="73" t="s">
        <v>1988</v>
      </c>
      <c r="J114" s="73" t="s">
        <v>2222</v>
      </c>
      <c r="K114" s="173"/>
      <c r="L114" s="172">
        <f>_xlfn.XLOOKUP($J114,Key!$M:$M,Key!$N:$N)</f>
        <v>1.08</v>
      </c>
    </row>
    <row r="115" spans="2:12" ht="15" customHeight="1" x14ac:dyDescent="0.25">
      <c r="B115" s="70" t="s">
        <v>180</v>
      </c>
      <c r="C115" s="70" t="s">
        <v>6</v>
      </c>
      <c r="D115" s="70" t="s">
        <v>181</v>
      </c>
      <c r="E115" s="70" t="s">
        <v>182</v>
      </c>
      <c r="F115" s="71">
        <v>0.69869999999999999</v>
      </c>
      <c r="G115" s="72">
        <v>2.88</v>
      </c>
      <c r="H115" s="72">
        <v>3.12</v>
      </c>
      <c r="I115" s="70" t="s">
        <v>1988</v>
      </c>
      <c r="J115" s="70" t="s">
        <v>2222</v>
      </c>
      <c r="L115" s="171">
        <f>_xlfn.XLOOKUP($J115,Key!$M:$M,Key!$N:$N)</f>
        <v>1.08</v>
      </c>
    </row>
    <row r="116" spans="2:12" ht="15" customHeight="1" x14ac:dyDescent="0.25">
      <c r="B116" s="70" t="s">
        <v>180</v>
      </c>
      <c r="C116" s="70" t="s">
        <v>9</v>
      </c>
      <c r="D116" s="70" t="s">
        <v>183</v>
      </c>
      <c r="E116" s="70" t="s">
        <v>182</v>
      </c>
      <c r="F116" s="71">
        <v>1.1769000000000001</v>
      </c>
      <c r="G116" s="72">
        <v>4.57</v>
      </c>
      <c r="H116" s="72">
        <v>4.97</v>
      </c>
      <c r="I116" s="70" t="s">
        <v>1988</v>
      </c>
      <c r="J116" s="70" t="s">
        <v>2222</v>
      </c>
      <c r="L116" s="171">
        <f>_xlfn.XLOOKUP($J116,Key!$M:$M,Key!$N:$N)</f>
        <v>1.08</v>
      </c>
    </row>
    <row r="117" spans="2:12" ht="15" customHeight="1" x14ac:dyDescent="0.25">
      <c r="B117" s="70" t="s">
        <v>180</v>
      </c>
      <c r="C117" s="70" t="s">
        <v>11</v>
      </c>
      <c r="D117" s="70" t="s">
        <v>184</v>
      </c>
      <c r="E117" s="70" t="s">
        <v>182</v>
      </c>
      <c r="F117" s="71">
        <v>1.8456999999999999</v>
      </c>
      <c r="G117" s="72">
        <v>7.75</v>
      </c>
      <c r="H117" s="72">
        <v>8.7899999999999991</v>
      </c>
      <c r="I117" s="70" t="s">
        <v>1988</v>
      </c>
      <c r="J117" s="70" t="s">
        <v>2222</v>
      </c>
      <c r="L117" s="171">
        <f>_xlfn.XLOOKUP($J117,Key!$M:$M,Key!$N:$N)</f>
        <v>1.08</v>
      </c>
    </row>
    <row r="118" spans="2:12" s="3" customFormat="1" ht="15" customHeight="1" x14ac:dyDescent="0.25">
      <c r="B118" s="73" t="s">
        <v>180</v>
      </c>
      <c r="C118" s="73" t="s">
        <v>13</v>
      </c>
      <c r="D118" s="73" t="s">
        <v>185</v>
      </c>
      <c r="E118" s="73" t="s">
        <v>182</v>
      </c>
      <c r="F118" s="74">
        <v>3.2818000000000001</v>
      </c>
      <c r="G118" s="75">
        <v>12.5</v>
      </c>
      <c r="H118" s="75">
        <v>10.71</v>
      </c>
      <c r="I118" s="73" t="s">
        <v>1988</v>
      </c>
      <c r="J118" s="73" t="s">
        <v>2222</v>
      </c>
      <c r="K118" s="173"/>
      <c r="L118" s="172">
        <f>_xlfn.XLOOKUP($J118,Key!$M:$M,Key!$N:$N)</f>
        <v>1.08</v>
      </c>
    </row>
    <row r="119" spans="2:12" ht="15" customHeight="1" x14ac:dyDescent="0.25">
      <c r="B119" s="70" t="s">
        <v>186</v>
      </c>
      <c r="C119" s="70" t="s">
        <v>6</v>
      </c>
      <c r="D119" s="70" t="s">
        <v>187</v>
      </c>
      <c r="E119" s="70" t="s">
        <v>188</v>
      </c>
      <c r="F119" s="71">
        <v>0.60270000000000001</v>
      </c>
      <c r="G119" s="72">
        <v>2.63</v>
      </c>
      <c r="H119" s="72">
        <v>2.15</v>
      </c>
      <c r="I119" s="70" t="s">
        <v>1988</v>
      </c>
      <c r="J119" s="70" t="s">
        <v>2222</v>
      </c>
      <c r="L119" s="171">
        <f>_xlfn.XLOOKUP($J119,Key!$M:$M,Key!$N:$N)</f>
        <v>1.08</v>
      </c>
    </row>
    <row r="120" spans="2:12" ht="15" customHeight="1" x14ac:dyDescent="0.25">
      <c r="B120" s="70" t="s">
        <v>186</v>
      </c>
      <c r="C120" s="70" t="s">
        <v>9</v>
      </c>
      <c r="D120" s="70" t="s">
        <v>189</v>
      </c>
      <c r="E120" s="70" t="s">
        <v>188</v>
      </c>
      <c r="F120" s="71">
        <v>0.81440000000000001</v>
      </c>
      <c r="G120" s="72">
        <v>3.45</v>
      </c>
      <c r="H120" s="72">
        <v>3.16</v>
      </c>
      <c r="I120" s="70" t="s">
        <v>1988</v>
      </c>
      <c r="J120" s="70" t="s">
        <v>2222</v>
      </c>
      <c r="L120" s="171">
        <f>_xlfn.XLOOKUP($J120,Key!$M:$M,Key!$N:$N)</f>
        <v>1.08</v>
      </c>
    </row>
    <row r="121" spans="2:12" ht="15" customHeight="1" x14ac:dyDescent="0.25">
      <c r="B121" s="70" t="s">
        <v>186</v>
      </c>
      <c r="C121" s="70" t="s">
        <v>11</v>
      </c>
      <c r="D121" s="70" t="s">
        <v>190</v>
      </c>
      <c r="E121" s="70" t="s">
        <v>188</v>
      </c>
      <c r="F121" s="71">
        <v>1.2327999999999999</v>
      </c>
      <c r="G121" s="72">
        <v>5.22</v>
      </c>
      <c r="H121" s="72">
        <v>4.8</v>
      </c>
      <c r="I121" s="70" t="s">
        <v>1988</v>
      </c>
      <c r="J121" s="70" t="s">
        <v>2222</v>
      </c>
      <c r="L121" s="171">
        <f>_xlfn.XLOOKUP($J121,Key!$M:$M,Key!$N:$N)</f>
        <v>1.08</v>
      </c>
    </row>
    <row r="122" spans="2:12" s="3" customFormat="1" ht="15" customHeight="1" x14ac:dyDescent="0.25">
      <c r="B122" s="73" t="s">
        <v>186</v>
      </c>
      <c r="C122" s="73" t="s">
        <v>13</v>
      </c>
      <c r="D122" s="73" t="s">
        <v>191</v>
      </c>
      <c r="E122" s="73" t="s">
        <v>188</v>
      </c>
      <c r="F122" s="74">
        <v>2.1061999999999999</v>
      </c>
      <c r="G122" s="75">
        <v>9.39</v>
      </c>
      <c r="H122" s="75">
        <v>7.67</v>
      </c>
      <c r="I122" s="73" t="s">
        <v>1988</v>
      </c>
      <c r="J122" s="73" t="s">
        <v>2222</v>
      </c>
      <c r="K122" s="173"/>
      <c r="L122" s="172">
        <f>_xlfn.XLOOKUP($J122,Key!$M:$M,Key!$N:$N)</f>
        <v>1.08</v>
      </c>
    </row>
    <row r="123" spans="2:12" ht="15" customHeight="1" x14ac:dyDescent="0.25">
      <c r="B123" s="70" t="s">
        <v>192</v>
      </c>
      <c r="C123" s="70" t="s">
        <v>6</v>
      </c>
      <c r="D123" s="70" t="s">
        <v>193</v>
      </c>
      <c r="E123" s="70" t="s">
        <v>194</v>
      </c>
      <c r="F123" s="71">
        <v>0.56569999999999998</v>
      </c>
      <c r="G123" s="72">
        <v>2.15</v>
      </c>
      <c r="H123" s="72">
        <v>3.11</v>
      </c>
      <c r="I123" s="70" t="s">
        <v>1993</v>
      </c>
      <c r="J123" s="70" t="s">
        <v>1994</v>
      </c>
      <c r="L123" s="171">
        <f>_xlfn.XLOOKUP($J123,Key!$M:$M,Key!$N:$N)</f>
        <v>1</v>
      </c>
    </row>
    <row r="124" spans="2:12" ht="15" customHeight="1" x14ac:dyDescent="0.25">
      <c r="B124" s="70" t="s">
        <v>192</v>
      </c>
      <c r="C124" s="70" t="s">
        <v>9</v>
      </c>
      <c r="D124" s="70" t="s">
        <v>195</v>
      </c>
      <c r="E124" s="70" t="s">
        <v>194</v>
      </c>
      <c r="F124" s="71">
        <v>0.74990000000000001</v>
      </c>
      <c r="G124" s="72">
        <v>3.25</v>
      </c>
      <c r="H124" s="72">
        <v>4.3600000000000003</v>
      </c>
      <c r="I124" s="70" t="s">
        <v>1993</v>
      </c>
      <c r="J124" s="70" t="s">
        <v>1994</v>
      </c>
      <c r="L124" s="171">
        <f>_xlfn.XLOOKUP($J124,Key!$M:$M,Key!$N:$N)</f>
        <v>1</v>
      </c>
    </row>
    <row r="125" spans="2:12" ht="15" customHeight="1" x14ac:dyDescent="0.25">
      <c r="B125" s="70" t="s">
        <v>192</v>
      </c>
      <c r="C125" s="70" t="s">
        <v>11</v>
      </c>
      <c r="D125" s="70" t="s">
        <v>196</v>
      </c>
      <c r="E125" s="70" t="s">
        <v>194</v>
      </c>
      <c r="F125" s="71">
        <v>1.0523</v>
      </c>
      <c r="G125" s="72">
        <v>4.7300000000000004</v>
      </c>
      <c r="H125" s="72">
        <v>6.21</v>
      </c>
      <c r="I125" s="70" t="s">
        <v>1993</v>
      </c>
      <c r="J125" s="70" t="s">
        <v>1994</v>
      </c>
      <c r="L125" s="171">
        <f>_xlfn.XLOOKUP($J125,Key!$M:$M,Key!$N:$N)</f>
        <v>1</v>
      </c>
    </row>
    <row r="126" spans="2:12" s="3" customFormat="1" ht="15" customHeight="1" x14ac:dyDescent="0.25">
      <c r="B126" s="73" t="s">
        <v>192</v>
      </c>
      <c r="C126" s="73" t="s">
        <v>13</v>
      </c>
      <c r="D126" s="73" t="s">
        <v>197</v>
      </c>
      <c r="E126" s="73" t="s">
        <v>194</v>
      </c>
      <c r="F126" s="74">
        <v>1.7647999999999999</v>
      </c>
      <c r="G126" s="75">
        <v>7.26</v>
      </c>
      <c r="H126" s="75">
        <v>9.7100000000000009</v>
      </c>
      <c r="I126" s="73" t="s">
        <v>1993</v>
      </c>
      <c r="J126" s="73" t="s">
        <v>1994</v>
      </c>
      <c r="K126" s="173"/>
      <c r="L126" s="172">
        <f>_xlfn.XLOOKUP($J126,Key!$M:$M,Key!$N:$N)</f>
        <v>1</v>
      </c>
    </row>
    <row r="127" spans="2:12" ht="15" customHeight="1" x14ac:dyDescent="0.25">
      <c r="B127" s="70" t="s">
        <v>198</v>
      </c>
      <c r="C127" s="70" t="s">
        <v>6</v>
      </c>
      <c r="D127" s="70" t="s">
        <v>199</v>
      </c>
      <c r="E127" s="70" t="s">
        <v>200</v>
      </c>
      <c r="F127" s="71">
        <v>0.45229999999999998</v>
      </c>
      <c r="G127" s="72">
        <v>1.86</v>
      </c>
      <c r="H127" s="72">
        <v>2.17</v>
      </c>
      <c r="I127" s="70" t="s">
        <v>1993</v>
      </c>
      <c r="J127" s="70" t="s">
        <v>1994</v>
      </c>
      <c r="L127" s="171">
        <f>_xlfn.XLOOKUP($J127,Key!$M:$M,Key!$N:$N)</f>
        <v>1</v>
      </c>
    </row>
    <row r="128" spans="2:12" ht="15" customHeight="1" x14ac:dyDescent="0.25">
      <c r="B128" s="70" t="s">
        <v>198</v>
      </c>
      <c r="C128" s="70" t="s">
        <v>9</v>
      </c>
      <c r="D128" s="70" t="s">
        <v>201</v>
      </c>
      <c r="E128" s="70" t="s">
        <v>200</v>
      </c>
      <c r="F128" s="71">
        <v>0.63490000000000002</v>
      </c>
      <c r="G128" s="72">
        <v>2.46</v>
      </c>
      <c r="H128" s="72">
        <v>2.83</v>
      </c>
      <c r="I128" s="70" t="s">
        <v>1993</v>
      </c>
      <c r="J128" s="70" t="s">
        <v>1994</v>
      </c>
      <c r="L128" s="171">
        <f>_xlfn.XLOOKUP($J128,Key!$M:$M,Key!$N:$N)</f>
        <v>1</v>
      </c>
    </row>
    <row r="129" spans="2:12" ht="15" customHeight="1" x14ac:dyDescent="0.25">
      <c r="B129" s="70" t="s">
        <v>198</v>
      </c>
      <c r="C129" s="70" t="s">
        <v>11</v>
      </c>
      <c r="D129" s="70" t="s">
        <v>202</v>
      </c>
      <c r="E129" s="70" t="s">
        <v>200</v>
      </c>
      <c r="F129" s="71">
        <v>1.0108999999999999</v>
      </c>
      <c r="G129" s="72">
        <v>3.77</v>
      </c>
      <c r="H129" s="72">
        <v>5.15</v>
      </c>
      <c r="I129" s="70" t="s">
        <v>1993</v>
      </c>
      <c r="J129" s="70" t="s">
        <v>1994</v>
      </c>
      <c r="L129" s="171">
        <f>_xlfn.XLOOKUP($J129,Key!$M:$M,Key!$N:$N)</f>
        <v>1</v>
      </c>
    </row>
    <row r="130" spans="2:12" s="3" customFormat="1" ht="15" customHeight="1" x14ac:dyDescent="0.25">
      <c r="B130" s="73" t="s">
        <v>198</v>
      </c>
      <c r="C130" s="73" t="s">
        <v>13</v>
      </c>
      <c r="D130" s="73" t="s">
        <v>203</v>
      </c>
      <c r="E130" s="73" t="s">
        <v>200</v>
      </c>
      <c r="F130" s="74">
        <v>1.9056999999999999</v>
      </c>
      <c r="G130" s="75">
        <v>6.42</v>
      </c>
      <c r="H130" s="75">
        <v>8.51</v>
      </c>
      <c r="I130" s="73" t="s">
        <v>1993</v>
      </c>
      <c r="J130" s="73" t="s">
        <v>1994</v>
      </c>
      <c r="K130" s="173"/>
      <c r="L130" s="172">
        <f>_xlfn.XLOOKUP($J130,Key!$M:$M,Key!$N:$N)</f>
        <v>1</v>
      </c>
    </row>
    <row r="131" spans="2:12" ht="15" customHeight="1" x14ac:dyDescent="0.25">
      <c r="B131" s="70" t="s">
        <v>204</v>
      </c>
      <c r="C131" s="70" t="s">
        <v>6</v>
      </c>
      <c r="D131" s="70" t="s">
        <v>205</v>
      </c>
      <c r="E131" s="70" t="s">
        <v>206</v>
      </c>
      <c r="F131" s="71">
        <v>0.57030000000000003</v>
      </c>
      <c r="G131" s="72">
        <v>1.97</v>
      </c>
      <c r="H131" s="72">
        <v>2.25</v>
      </c>
      <c r="I131" s="70" t="s">
        <v>1993</v>
      </c>
      <c r="J131" s="70" t="s">
        <v>1994</v>
      </c>
      <c r="L131" s="171">
        <f>_xlfn.XLOOKUP($J131,Key!$M:$M,Key!$N:$N)</f>
        <v>1</v>
      </c>
    </row>
    <row r="132" spans="2:12" ht="15" customHeight="1" x14ac:dyDescent="0.25">
      <c r="B132" s="70" t="s">
        <v>204</v>
      </c>
      <c r="C132" s="70" t="s">
        <v>9</v>
      </c>
      <c r="D132" s="70" t="s">
        <v>207</v>
      </c>
      <c r="E132" s="70" t="s">
        <v>206</v>
      </c>
      <c r="F132" s="71">
        <v>0.68979999999999997</v>
      </c>
      <c r="G132" s="72">
        <v>2.19</v>
      </c>
      <c r="H132" s="72">
        <v>2.52</v>
      </c>
      <c r="I132" s="70" t="s">
        <v>1993</v>
      </c>
      <c r="J132" s="70" t="s">
        <v>1994</v>
      </c>
      <c r="L132" s="171">
        <f>_xlfn.XLOOKUP($J132,Key!$M:$M,Key!$N:$N)</f>
        <v>1</v>
      </c>
    </row>
    <row r="133" spans="2:12" ht="15" customHeight="1" x14ac:dyDescent="0.25">
      <c r="B133" s="70" t="s">
        <v>204</v>
      </c>
      <c r="C133" s="70" t="s">
        <v>11</v>
      </c>
      <c r="D133" s="70" t="s">
        <v>208</v>
      </c>
      <c r="E133" s="70" t="s">
        <v>206</v>
      </c>
      <c r="F133" s="71">
        <v>0.89580000000000004</v>
      </c>
      <c r="G133" s="72">
        <v>3.02</v>
      </c>
      <c r="H133" s="72">
        <v>3.87</v>
      </c>
      <c r="I133" s="70" t="s">
        <v>1993</v>
      </c>
      <c r="J133" s="70" t="s">
        <v>1994</v>
      </c>
      <c r="L133" s="171">
        <f>_xlfn.XLOOKUP($J133,Key!$M:$M,Key!$N:$N)</f>
        <v>1</v>
      </c>
    </row>
    <row r="134" spans="2:12" s="3" customFormat="1" ht="15" customHeight="1" x14ac:dyDescent="0.25">
      <c r="B134" s="73" t="s">
        <v>204</v>
      </c>
      <c r="C134" s="73" t="s">
        <v>13</v>
      </c>
      <c r="D134" s="73" t="s">
        <v>209</v>
      </c>
      <c r="E134" s="73" t="s">
        <v>206</v>
      </c>
      <c r="F134" s="74">
        <v>1.3090999999999999</v>
      </c>
      <c r="G134" s="75">
        <v>4.6900000000000004</v>
      </c>
      <c r="H134" s="75">
        <v>8.68</v>
      </c>
      <c r="I134" s="73" t="s">
        <v>1993</v>
      </c>
      <c r="J134" s="73" t="s">
        <v>1994</v>
      </c>
      <c r="K134" s="173"/>
      <c r="L134" s="172">
        <f>_xlfn.XLOOKUP($J134,Key!$M:$M,Key!$N:$N)</f>
        <v>1</v>
      </c>
    </row>
    <row r="135" spans="2:12" ht="15" customHeight="1" x14ac:dyDescent="0.25">
      <c r="B135" s="70" t="s">
        <v>210</v>
      </c>
      <c r="C135" s="70" t="s">
        <v>6</v>
      </c>
      <c r="D135" s="70" t="s">
        <v>211</v>
      </c>
      <c r="E135" s="70" t="s">
        <v>212</v>
      </c>
      <c r="F135" s="71">
        <v>0.58950000000000002</v>
      </c>
      <c r="G135" s="72">
        <v>1.7</v>
      </c>
      <c r="H135" s="72">
        <v>1.75</v>
      </c>
      <c r="I135" s="70" t="s">
        <v>1991</v>
      </c>
      <c r="J135" s="70" t="s">
        <v>1992</v>
      </c>
      <c r="L135" s="171">
        <f>_xlfn.XLOOKUP($J135,Key!$M:$M,Key!$N:$N)</f>
        <v>1</v>
      </c>
    </row>
    <row r="136" spans="2:12" ht="15" customHeight="1" x14ac:dyDescent="0.25">
      <c r="B136" s="70" t="s">
        <v>210</v>
      </c>
      <c r="C136" s="70" t="s">
        <v>9</v>
      </c>
      <c r="D136" s="70" t="s">
        <v>213</v>
      </c>
      <c r="E136" s="70" t="s">
        <v>212</v>
      </c>
      <c r="F136" s="71">
        <v>0.83819999999999995</v>
      </c>
      <c r="G136" s="72">
        <v>2.58</v>
      </c>
      <c r="H136" s="72">
        <v>3.22</v>
      </c>
      <c r="I136" s="70" t="s">
        <v>1991</v>
      </c>
      <c r="J136" s="70" t="s">
        <v>1992</v>
      </c>
      <c r="L136" s="171">
        <f>_xlfn.XLOOKUP($J136,Key!$M:$M,Key!$N:$N)</f>
        <v>1</v>
      </c>
    </row>
    <row r="137" spans="2:12" ht="15" customHeight="1" x14ac:dyDescent="0.25">
      <c r="B137" s="70" t="s">
        <v>210</v>
      </c>
      <c r="C137" s="70" t="s">
        <v>11</v>
      </c>
      <c r="D137" s="70" t="s">
        <v>214</v>
      </c>
      <c r="E137" s="70" t="s">
        <v>212</v>
      </c>
      <c r="F137" s="71">
        <v>1.2949999999999999</v>
      </c>
      <c r="G137" s="72">
        <v>4.0599999999999996</v>
      </c>
      <c r="H137" s="72">
        <v>5.71</v>
      </c>
      <c r="I137" s="70" t="s">
        <v>1991</v>
      </c>
      <c r="J137" s="70" t="s">
        <v>1992</v>
      </c>
      <c r="L137" s="171">
        <f>_xlfn.XLOOKUP($J137,Key!$M:$M,Key!$N:$N)</f>
        <v>1</v>
      </c>
    </row>
    <row r="138" spans="2:12" s="3" customFormat="1" ht="15" customHeight="1" x14ac:dyDescent="0.25">
      <c r="B138" s="73" t="s">
        <v>210</v>
      </c>
      <c r="C138" s="73" t="s">
        <v>13</v>
      </c>
      <c r="D138" s="73" t="s">
        <v>215</v>
      </c>
      <c r="E138" s="73" t="s">
        <v>212</v>
      </c>
      <c r="F138" s="74">
        <v>2.2593999999999999</v>
      </c>
      <c r="G138" s="75">
        <v>6.01</v>
      </c>
      <c r="H138" s="75">
        <v>9.8000000000000007</v>
      </c>
      <c r="I138" s="73" t="s">
        <v>1991</v>
      </c>
      <c r="J138" s="73" t="s">
        <v>1992</v>
      </c>
      <c r="K138" s="173"/>
      <c r="L138" s="172">
        <f>_xlfn.XLOOKUP($J138,Key!$M:$M,Key!$N:$N)</f>
        <v>1</v>
      </c>
    </row>
    <row r="139" spans="2:12" ht="15" customHeight="1" x14ac:dyDescent="0.25">
      <c r="B139" s="70" t="s">
        <v>216</v>
      </c>
      <c r="C139" s="70" t="s">
        <v>6</v>
      </c>
      <c r="D139" s="70" t="s">
        <v>217</v>
      </c>
      <c r="E139" s="70" t="s">
        <v>218</v>
      </c>
      <c r="F139" s="71">
        <v>0.56189999999999996</v>
      </c>
      <c r="G139" s="72">
        <v>1.58</v>
      </c>
      <c r="H139" s="72">
        <v>2.06</v>
      </c>
      <c r="I139" s="70" t="s">
        <v>1991</v>
      </c>
      <c r="J139" s="70" t="s">
        <v>1992</v>
      </c>
      <c r="L139" s="171">
        <f>_xlfn.XLOOKUP($J139,Key!$M:$M,Key!$N:$N)</f>
        <v>1</v>
      </c>
    </row>
    <row r="140" spans="2:12" ht="15" customHeight="1" x14ac:dyDescent="0.25">
      <c r="B140" s="70" t="s">
        <v>216</v>
      </c>
      <c r="C140" s="70" t="s">
        <v>9</v>
      </c>
      <c r="D140" s="70" t="s">
        <v>219</v>
      </c>
      <c r="E140" s="70" t="s">
        <v>218</v>
      </c>
      <c r="F140" s="71">
        <v>0.77769999999999995</v>
      </c>
      <c r="G140" s="72">
        <v>2.29</v>
      </c>
      <c r="H140" s="72">
        <v>2.62</v>
      </c>
      <c r="I140" s="70" t="s">
        <v>1991</v>
      </c>
      <c r="J140" s="70" t="s">
        <v>1992</v>
      </c>
      <c r="L140" s="171">
        <f>_xlfn.XLOOKUP($J140,Key!$M:$M,Key!$N:$N)</f>
        <v>1</v>
      </c>
    </row>
    <row r="141" spans="2:12" ht="15" customHeight="1" x14ac:dyDescent="0.25">
      <c r="B141" s="70" t="s">
        <v>216</v>
      </c>
      <c r="C141" s="70" t="s">
        <v>11</v>
      </c>
      <c r="D141" s="70" t="s">
        <v>220</v>
      </c>
      <c r="E141" s="70" t="s">
        <v>218</v>
      </c>
      <c r="F141" s="71">
        <v>1.2110000000000001</v>
      </c>
      <c r="G141" s="72">
        <v>3.44</v>
      </c>
      <c r="H141" s="72">
        <v>4.8099999999999996</v>
      </c>
      <c r="I141" s="70" t="s">
        <v>1991</v>
      </c>
      <c r="J141" s="70" t="s">
        <v>1992</v>
      </c>
      <c r="L141" s="171">
        <f>_xlfn.XLOOKUP($J141,Key!$M:$M,Key!$N:$N)</f>
        <v>1</v>
      </c>
    </row>
    <row r="142" spans="2:12" s="3" customFormat="1" ht="15" customHeight="1" x14ac:dyDescent="0.25">
      <c r="B142" s="73" t="s">
        <v>216</v>
      </c>
      <c r="C142" s="73" t="s">
        <v>13</v>
      </c>
      <c r="D142" s="73" t="s">
        <v>221</v>
      </c>
      <c r="E142" s="73" t="s">
        <v>218</v>
      </c>
      <c r="F142" s="74">
        <v>2.0809000000000002</v>
      </c>
      <c r="G142" s="75">
        <v>6.88</v>
      </c>
      <c r="H142" s="75">
        <v>7.59</v>
      </c>
      <c r="I142" s="73" t="s">
        <v>1991</v>
      </c>
      <c r="J142" s="73" t="s">
        <v>1992</v>
      </c>
      <c r="K142" s="173"/>
      <c r="L142" s="172">
        <f>_xlfn.XLOOKUP($J142,Key!$M:$M,Key!$N:$N)</f>
        <v>1</v>
      </c>
    </row>
    <row r="143" spans="2:12" ht="15" customHeight="1" x14ac:dyDescent="0.25">
      <c r="B143" s="70" t="s">
        <v>222</v>
      </c>
      <c r="C143" s="70" t="s">
        <v>6</v>
      </c>
      <c r="D143" s="70" t="s">
        <v>223</v>
      </c>
      <c r="E143" s="70" t="s">
        <v>224</v>
      </c>
      <c r="F143" s="71">
        <v>0.51449999999999996</v>
      </c>
      <c r="G143" s="72">
        <v>1.34</v>
      </c>
      <c r="H143" s="72">
        <v>1.1499999999999999</v>
      </c>
      <c r="I143" s="70" t="s">
        <v>1991</v>
      </c>
      <c r="J143" s="70" t="s">
        <v>1992</v>
      </c>
      <c r="L143" s="171">
        <f>_xlfn.XLOOKUP($J143,Key!$M:$M,Key!$N:$N)</f>
        <v>1</v>
      </c>
    </row>
    <row r="144" spans="2:12" ht="15" customHeight="1" x14ac:dyDescent="0.25">
      <c r="B144" s="70" t="s">
        <v>222</v>
      </c>
      <c r="C144" s="70" t="s">
        <v>9</v>
      </c>
      <c r="D144" s="70" t="s">
        <v>225</v>
      </c>
      <c r="E144" s="70" t="s">
        <v>224</v>
      </c>
      <c r="F144" s="71">
        <v>0.79979999999999996</v>
      </c>
      <c r="G144" s="72">
        <v>1.93</v>
      </c>
      <c r="H144" s="72">
        <v>3</v>
      </c>
      <c r="I144" s="70" t="s">
        <v>1991</v>
      </c>
      <c r="J144" s="70" t="s">
        <v>1992</v>
      </c>
      <c r="L144" s="171">
        <f>_xlfn.XLOOKUP($J144,Key!$M:$M,Key!$N:$N)</f>
        <v>1</v>
      </c>
    </row>
    <row r="145" spans="2:12" ht="15" customHeight="1" x14ac:dyDescent="0.25">
      <c r="B145" s="70" t="s">
        <v>222</v>
      </c>
      <c r="C145" s="70" t="s">
        <v>11</v>
      </c>
      <c r="D145" s="70" t="s">
        <v>226</v>
      </c>
      <c r="E145" s="70" t="s">
        <v>224</v>
      </c>
      <c r="F145" s="71">
        <v>1.1336999999999999</v>
      </c>
      <c r="G145" s="72">
        <v>3.13</v>
      </c>
      <c r="H145" s="72">
        <v>5.31</v>
      </c>
      <c r="I145" s="70" t="s">
        <v>1991</v>
      </c>
      <c r="J145" s="70" t="s">
        <v>1992</v>
      </c>
      <c r="L145" s="171">
        <f>_xlfn.XLOOKUP($J145,Key!$M:$M,Key!$N:$N)</f>
        <v>1</v>
      </c>
    </row>
    <row r="146" spans="2:12" s="3" customFormat="1" ht="15" customHeight="1" x14ac:dyDescent="0.25">
      <c r="B146" s="73" t="s">
        <v>222</v>
      </c>
      <c r="C146" s="73" t="s">
        <v>13</v>
      </c>
      <c r="D146" s="73" t="s">
        <v>227</v>
      </c>
      <c r="E146" s="73" t="s">
        <v>224</v>
      </c>
      <c r="F146" s="74">
        <v>1.9234</v>
      </c>
      <c r="G146" s="75">
        <v>5.19</v>
      </c>
      <c r="H146" s="75">
        <v>8.61</v>
      </c>
      <c r="I146" s="73" t="s">
        <v>1991</v>
      </c>
      <c r="J146" s="73" t="s">
        <v>1992</v>
      </c>
      <c r="K146" s="173"/>
      <c r="L146" s="172">
        <f>_xlfn.XLOOKUP($J146,Key!$M:$M,Key!$N:$N)</f>
        <v>1</v>
      </c>
    </row>
    <row r="147" spans="2:12" ht="15" customHeight="1" x14ac:dyDescent="0.25">
      <c r="B147" s="70" t="s">
        <v>228</v>
      </c>
      <c r="C147" s="70" t="s">
        <v>6</v>
      </c>
      <c r="D147" s="70" t="s">
        <v>229</v>
      </c>
      <c r="E147" s="70" t="s">
        <v>230</v>
      </c>
      <c r="F147" s="71">
        <v>0.66410000000000002</v>
      </c>
      <c r="G147" s="72">
        <v>2.65</v>
      </c>
      <c r="H147" s="72">
        <v>4.91</v>
      </c>
      <c r="I147" s="70" t="s">
        <v>1993</v>
      </c>
      <c r="J147" s="70" t="s">
        <v>1994</v>
      </c>
      <c r="L147" s="171">
        <f>_xlfn.XLOOKUP($J147,Key!$M:$M,Key!$N:$N)</f>
        <v>1</v>
      </c>
    </row>
    <row r="148" spans="2:12" ht="15" customHeight="1" x14ac:dyDescent="0.25">
      <c r="B148" s="70" t="s">
        <v>228</v>
      </c>
      <c r="C148" s="70" t="s">
        <v>9</v>
      </c>
      <c r="D148" s="70" t="s">
        <v>231</v>
      </c>
      <c r="E148" s="70" t="s">
        <v>230</v>
      </c>
      <c r="F148" s="71">
        <v>0.99470000000000003</v>
      </c>
      <c r="G148" s="72">
        <v>5.84</v>
      </c>
      <c r="H148" s="72">
        <v>8.1199999999999992</v>
      </c>
      <c r="I148" s="70" t="s">
        <v>1993</v>
      </c>
      <c r="J148" s="70" t="s">
        <v>1994</v>
      </c>
      <c r="L148" s="171">
        <f>_xlfn.XLOOKUP($J148,Key!$M:$M,Key!$N:$N)</f>
        <v>1</v>
      </c>
    </row>
    <row r="149" spans="2:12" ht="15" customHeight="1" x14ac:dyDescent="0.25">
      <c r="B149" s="70" t="s">
        <v>228</v>
      </c>
      <c r="C149" s="70" t="s">
        <v>11</v>
      </c>
      <c r="D149" s="70" t="s">
        <v>232</v>
      </c>
      <c r="E149" s="70" t="s">
        <v>230</v>
      </c>
      <c r="F149" s="71">
        <v>1.3965000000000001</v>
      </c>
      <c r="G149" s="72">
        <v>9.4</v>
      </c>
      <c r="H149" s="72">
        <v>9.15</v>
      </c>
      <c r="I149" s="70" t="s">
        <v>1993</v>
      </c>
      <c r="J149" s="70" t="s">
        <v>1994</v>
      </c>
      <c r="L149" s="171">
        <f>_xlfn.XLOOKUP($J149,Key!$M:$M,Key!$N:$N)</f>
        <v>1</v>
      </c>
    </row>
    <row r="150" spans="2:12" s="3" customFormat="1" ht="15" customHeight="1" x14ac:dyDescent="0.25">
      <c r="B150" s="73" t="s">
        <v>228</v>
      </c>
      <c r="C150" s="73" t="s">
        <v>13</v>
      </c>
      <c r="D150" s="73" t="s">
        <v>233</v>
      </c>
      <c r="E150" s="73" t="s">
        <v>230</v>
      </c>
      <c r="F150" s="74">
        <v>1.8573999999999999</v>
      </c>
      <c r="G150" s="75">
        <v>11.58</v>
      </c>
      <c r="H150" s="75">
        <v>10.87</v>
      </c>
      <c r="I150" s="73" t="s">
        <v>1993</v>
      </c>
      <c r="J150" s="73" t="s">
        <v>1994</v>
      </c>
      <c r="K150" s="173"/>
      <c r="L150" s="172">
        <f>_xlfn.XLOOKUP($J150,Key!$M:$M,Key!$N:$N)</f>
        <v>1</v>
      </c>
    </row>
    <row r="151" spans="2:12" ht="15" customHeight="1" x14ac:dyDescent="0.25">
      <c r="B151" s="70" t="s">
        <v>234</v>
      </c>
      <c r="C151" s="70" t="s">
        <v>6</v>
      </c>
      <c r="D151" s="70" t="s">
        <v>235</v>
      </c>
      <c r="E151" s="70" t="s">
        <v>236</v>
      </c>
      <c r="F151" s="71">
        <v>0.48859999999999998</v>
      </c>
      <c r="G151" s="72">
        <v>2.42</v>
      </c>
      <c r="H151" s="72">
        <v>5.36</v>
      </c>
      <c r="I151" s="70" t="s">
        <v>1993</v>
      </c>
      <c r="J151" s="70" t="s">
        <v>1994</v>
      </c>
      <c r="L151" s="171">
        <f>_xlfn.XLOOKUP($J151,Key!$M:$M,Key!$N:$N)</f>
        <v>1</v>
      </c>
    </row>
    <row r="152" spans="2:12" ht="15" customHeight="1" x14ac:dyDescent="0.25">
      <c r="B152" s="70" t="s">
        <v>234</v>
      </c>
      <c r="C152" s="70" t="s">
        <v>9</v>
      </c>
      <c r="D152" s="70" t="s">
        <v>237</v>
      </c>
      <c r="E152" s="70" t="s">
        <v>236</v>
      </c>
      <c r="F152" s="71">
        <v>0.84860000000000002</v>
      </c>
      <c r="G152" s="72">
        <v>4.3499999999999996</v>
      </c>
      <c r="H152" s="72">
        <v>8.8000000000000007</v>
      </c>
      <c r="I152" s="70" t="s">
        <v>1993</v>
      </c>
      <c r="J152" s="70" t="s">
        <v>1994</v>
      </c>
      <c r="L152" s="171">
        <f>_xlfn.XLOOKUP($J152,Key!$M:$M,Key!$N:$N)</f>
        <v>1</v>
      </c>
    </row>
    <row r="153" spans="2:12" ht="15" customHeight="1" x14ac:dyDescent="0.25">
      <c r="B153" s="70" t="s">
        <v>234</v>
      </c>
      <c r="C153" s="70" t="s">
        <v>11</v>
      </c>
      <c r="D153" s="70" t="s">
        <v>238</v>
      </c>
      <c r="E153" s="70" t="s">
        <v>236</v>
      </c>
      <c r="F153" s="71">
        <v>1.2417</v>
      </c>
      <c r="G153" s="72">
        <v>5.13</v>
      </c>
      <c r="H153" s="72">
        <v>7.59</v>
      </c>
      <c r="I153" s="70" t="s">
        <v>1993</v>
      </c>
      <c r="J153" s="70" t="s">
        <v>1994</v>
      </c>
      <c r="L153" s="171">
        <f>_xlfn.XLOOKUP($J153,Key!$M:$M,Key!$N:$N)</f>
        <v>1</v>
      </c>
    </row>
    <row r="154" spans="2:12" s="3" customFormat="1" ht="15" customHeight="1" x14ac:dyDescent="0.25">
      <c r="B154" s="73" t="s">
        <v>234</v>
      </c>
      <c r="C154" s="73" t="s">
        <v>13</v>
      </c>
      <c r="D154" s="73" t="s">
        <v>239</v>
      </c>
      <c r="E154" s="73" t="s">
        <v>236</v>
      </c>
      <c r="F154" s="74">
        <v>1.915</v>
      </c>
      <c r="G154" s="75">
        <v>5.13</v>
      </c>
      <c r="H154" s="75">
        <v>9.4499999999999993</v>
      </c>
      <c r="I154" s="73" t="s">
        <v>1993</v>
      </c>
      <c r="J154" s="73" t="s">
        <v>1994</v>
      </c>
      <c r="K154" s="173"/>
      <c r="L154" s="172">
        <f>_xlfn.XLOOKUP($J154,Key!$M:$M,Key!$N:$N)</f>
        <v>1</v>
      </c>
    </row>
    <row r="155" spans="2:12" ht="15" customHeight="1" x14ac:dyDescent="0.25">
      <c r="B155" s="70" t="s">
        <v>240</v>
      </c>
      <c r="C155" s="70" t="s">
        <v>6</v>
      </c>
      <c r="D155" s="70" t="s">
        <v>241</v>
      </c>
      <c r="E155" s="70" t="s">
        <v>242</v>
      </c>
      <c r="F155" s="71">
        <v>0.84860000000000002</v>
      </c>
      <c r="G155" s="72">
        <v>1.77</v>
      </c>
      <c r="H155" s="72">
        <v>2.4500000000000002</v>
      </c>
      <c r="I155" s="70" t="s">
        <v>1998</v>
      </c>
      <c r="J155" s="70" t="s">
        <v>1999</v>
      </c>
      <c r="L155" s="171">
        <f>_xlfn.XLOOKUP($J155,Key!$M:$M,Key!$N:$N)</f>
        <v>1</v>
      </c>
    </row>
    <row r="156" spans="2:12" ht="15" customHeight="1" x14ac:dyDescent="0.25">
      <c r="B156" s="70" t="s">
        <v>240</v>
      </c>
      <c r="C156" s="70" t="s">
        <v>9</v>
      </c>
      <c r="D156" s="70" t="s">
        <v>243</v>
      </c>
      <c r="E156" s="70" t="s">
        <v>242</v>
      </c>
      <c r="F156" s="71">
        <v>1.1326000000000001</v>
      </c>
      <c r="G156" s="72">
        <v>2.5</v>
      </c>
      <c r="H156" s="72">
        <v>3.63</v>
      </c>
      <c r="I156" s="70" t="s">
        <v>1998</v>
      </c>
      <c r="J156" s="70" t="s">
        <v>1999</v>
      </c>
      <c r="L156" s="171">
        <f>_xlfn.XLOOKUP($J156,Key!$M:$M,Key!$N:$N)</f>
        <v>1</v>
      </c>
    </row>
    <row r="157" spans="2:12" ht="15" customHeight="1" x14ac:dyDescent="0.25">
      <c r="B157" s="70" t="s">
        <v>240</v>
      </c>
      <c r="C157" s="70" t="s">
        <v>11</v>
      </c>
      <c r="D157" s="70" t="s">
        <v>244</v>
      </c>
      <c r="E157" s="70" t="s">
        <v>242</v>
      </c>
      <c r="F157" s="71">
        <v>1.7168000000000001</v>
      </c>
      <c r="G157" s="72">
        <v>4.55</v>
      </c>
      <c r="H157" s="72">
        <v>6.68</v>
      </c>
      <c r="I157" s="70" t="s">
        <v>1998</v>
      </c>
      <c r="J157" s="70" t="s">
        <v>1999</v>
      </c>
      <c r="L157" s="171">
        <f>_xlfn.XLOOKUP($J157,Key!$M:$M,Key!$N:$N)</f>
        <v>1</v>
      </c>
    </row>
    <row r="158" spans="2:12" s="3" customFormat="1" ht="15" customHeight="1" x14ac:dyDescent="0.25">
      <c r="B158" s="73" t="s">
        <v>240</v>
      </c>
      <c r="C158" s="73" t="s">
        <v>13</v>
      </c>
      <c r="D158" s="73" t="s">
        <v>245</v>
      </c>
      <c r="E158" s="73" t="s">
        <v>242</v>
      </c>
      <c r="F158" s="74">
        <v>3.2191000000000001</v>
      </c>
      <c r="G158" s="75">
        <v>10.87</v>
      </c>
      <c r="H158" s="75">
        <v>14.82</v>
      </c>
      <c r="I158" s="73" t="s">
        <v>1998</v>
      </c>
      <c r="J158" s="73" t="s">
        <v>1999</v>
      </c>
      <c r="K158" s="173"/>
      <c r="L158" s="172">
        <f>_xlfn.XLOOKUP($J158,Key!$M:$M,Key!$N:$N)</f>
        <v>1</v>
      </c>
    </row>
    <row r="159" spans="2:12" ht="15" customHeight="1" x14ac:dyDescent="0.25">
      <c r="B159" s="70" t="s">
        <v>246</v>
      </c>
      <c r="C159" s="70" t="s">
        <v>6</v>
      </c>
      <c r="D159" s="70" t="s">
        <v>247</v>
      </c>
      <c r="E159" s="70" t="s">
        <v>248</v>
      </c>
      <c r="F159" s="71">
        <v>0.51100000000000001</v>
      </c>
      <c r="G159" s="72">
        <v>1.87</v>
      </c>
      <c r="H159" s="72">
        <v>1.86</v>
      </c>
      <c r="I159" s="70" t="s">
        <v>1998</v>
      </c>
      <c r="J159" s="70" t="s">
        <v>2000</v>
      </c>
      <c r="L159" s="171">
        <f>_xlfn.XLOOKUP($J159,Key!$M:$M,Key!$N:$N)</f>
        <v>1</v>
      </c>
    </row>
    <row r="160" spans="2:12" ht="15" customHeight="1" x14ac:dyDescent="0.25">
      <c r="B160" s="70" t="s">
        <v>246</v>
      </c>
      <c r="C160" s="70" t="s">
        <v>9</v>
      </c>
      <c r="D160" s="70" t="s">
        <v>249</v>
      </c>
      <c r="E160" s="70" t="s">
        <v>248</v>
      </c>
      <c r="F160" s="71">
        <v>0.66739999999999999</v>
      </c>
      <c r="G160" s="72">
        <v>2.44</v>
      </c>
      <c r="H160" s="72">
        <v>2.84</v>
      </c>
      <c r="I160" s="70" t="s">
        <v>1998</v>
      </c>
      <c r="J160" s="70" t="s">
        <v>2000</v>
      </c>
      <c r="L160" s="171">
        <f>_xlfn.XLOOKUP($J160,Key!$M:$M,Key!$N:$N)</f>
        <v>1</v>
      </c>
    </row>
    <row r="161" spans="2:12" ht="15" customHeight="1" x14ac:dyDescent="0.25">
      <c r="B161" s="70" t="s">
        <v>246</v>
      </c>
      <c r="C161" s="70" t="s">
        <v>11</v>
      </c>
      <c r="D161" s="70" t="s">
        <v>250</v>
      </c>
      <c r="E161" s="70" t="s">
        <v>248</v>
      </c>
      <c r="F161" s="71">
        <v>0.93910000000000005</v>
      </c>
      <c r="G161" s="72">
        <v>3.64</v>
      </c>
      <c r="H161" s="72">
        <v>6.25</v>
      </c>
      <c r="I161" s="70" t="s">
        <v>1998</v>
      </c>
      <c r="J161" s="70" t="s">
        <v>2000</v>
      </c>
      <c r="L161" s="171">
        <f>_xlfn.XLOOKUP($J161,Key!$M:$M,Key!$N:$N)</f>
        <v>1</v>
      </c>
    </row>
    <row r="162" spans="2:12" s="3" customFormat="1" ht="15" customHeight="1" x14ac:dyDescent="0.25">
      <c r="B162" s="73" t="s">
        <v>246</v>
      </c>
      <c r="C162" s="73" t="s">
        <v>13</v>
      </c>
      <c r="D162" s="73" t="s">
        <v>251</v>
      </c>
      <c r="E162" s="73" t="s">
        <v>248</v>
      </c>
      <c r="F162" s="74">
        <v>1.6224000000000001</v>
      </c>
      <c r="G162" s="75">
        <v>6.58</v>
      </c>
      <c r="H162" s="75">
        <v>8.99</v>
      </c>
      <c r="I162" s="73" t="s">
        <v>1998</v>
      </c>
      <c r="J162" s="73" t="s">
        <v>2000</v>
      </c>
      <c r="K162" s="173"/>
      <c r="L162" s="172">
        <f>_xlfn.XLOOKUP($J162,Key!$M:$M,Key!$N:$N)</f>
        <v>1</v>
      </c>
    </row>
    <row r="163" spans="2:12" ht="15" customHeight="1" x14ac:dyDescent="0.25">
      <c r="B163" s="70" t="s">
        <v>252</v>
      </c>
      <c r="C163" s="70" t="s">
        <v>6</v>
      </c>
      <c r="D163" s="70" t="s">
        <v>253</v>
      </c>
      <c r="E163" s="70" t="s">
        <v>254</v>
      </c>
      <c r="F163" s="71">
        <v>1.4208000000000001</v>
      </c>
      <c r="G163" s="72">
        <v>1.8</v>
      </c>
      <c r="H163" s="72">
        <v>1.57</v>
      </c>
      <c r="I163" s="70" t="s">
        <v>67</v>
      </c>
      <c r="J163" s="70" t="s">
        <v>2001</v>
      </c>
      <c r="L163" s="171">
        <f>_xlfn.XLOOKUP($J163,Key!$M:$M,Key!$N:$N)</f>
        <v>1</v>
      </c>
    </row>
    <row r="164" spans="2:12" ht="15" customHeight="1" x14ac:dyDescent="0.25">
      <c r="B164" s="70" t="s">
        <v>252</v>
      </c>
      <c r="C164" s="70" t="s">
        <v>9</v>
      </c>
      <c r="D164" s="70" t="s">
        <v>255</v>
      </c>
      <c r="E164" s="70" t="s">
        <v>254</v>
      </c>
      <c r="F164" s="71">
        <v>1.9634</v>
      </c>
      <c r="G164" s="72">
        <v>2.92</v>
      </c>
      <c r="H164" s="72">
        <v>3.32</v>
      </c>
      <c r="I164" s="70" t="s">
        <v>67</v>
      </c>
      <c r="J164" s="70" t="s">
        <v>2001</v>
      </c>
      <c r="L164" s="171">
        <f>_xlfn.XLOOKUP($J164,Key!$M:$M,Key!$N:$N)</f>
        <v>1</v>
      </c>
    </row>
    <row r="165" spans="2:12" ht="15" customHeight="1" x14ac:dyDescent="0.25">
      <c r="B165" s="70" t="s">
        <v>252</v>
      </c>
      <c r="C165" s="70" t="s">
        <v>11</v>
      </c>
      <c r="D165" s="70" t="s">
        <v>256</v>
      </c>
      <c r="E165" s="70" t="s">
        <v>254</v>
      </c>
      <c r="F165" s="71">
        <v>3.6964999999999999</v>
      </c>
      <c r="G165" s="72">
        <v>6.96</v>
      </c>
      <c r="H165" s="72">
        <v>7.97</v>
      </c>
      <c r="I165" s="70" t="s">
        <v>67</v>
      </c>
      <c r="J165" s="70" t="s">
        <v>2001</v>
      </c>
      <c r="L165" s="171">
        <f>_xlfn.XLOOKUP($J165,Key!$M:$M,Key!$N:$N)</f>
        <v>1</v>
      </c>
    </row>
    <row r="166" spans="2:12" s="3" customFormat="1" ht="15" customHeight="1" x14ac:dyDescent="0.25">
      <c r="B166" s="73" t="s">
        <v>252</v>
      </c>
      <c r="C166" s="73" t="s">
        <v>13</v>
      </c>
      <c r="D166" s="73" t="s">
        <v>257</v>
      </c>
      <c r="E166" s="73" t="s">
        <v>254</v>
      </c>
      <c r="F166" s="74">
        <v>5.3000999999999996</v>
      </c>
      <c r="G166" s="75">
        <v>12.8</v>
      </c>
      <c r="H166" s="75">
        <v>12.25</v>
      </c>
      <c r="I166" s="73" t="s">
        <v>67</v>
      </c>
      <c r="J166" s="73" t="s">
        <v>2001</v>
      </c>
      <c r="K166" s="173"/>
      <c r="L166" s="172">
        <f>_xlfn.XLOOKUP($J166,Key!$M:$M,Key!$N:$N)</f>
        <v>1</v>
      </c>
    </row>
    <row r="167" spans="2:12" ht="15" customHeight="1" x14ac:dyDescent="0.25">
      <c r="B167" s="70" t="s">
        <v>258</v>
      </c>
      <c r="C167" s="70" t="s">
        <v>6</v>
      </c>
      <c r="D167" s="70" t="s">
        <v>259</v>
      </c>
      <c r="E167" s="70" t="s">
        <v>260</v>
      </c>
      <c r="F167" s="71">
        <v>1.5506</v>
      </c>
      <c r="G167" s="72">
        <v>2.36</v>
      </c>
      <c r="H167" s="72">
        <v>3.02</v>
      </c>
      <c r="I167" s="70" t="s">
        <v>2002</v>
      </c>
      <c r="J167" s="70" t="s">
        <v>2003</v>
      </c>
      <c r="L167" s="171">
        <f>_xlfn.XLOOKUP($J167,Key!$M:$M,Key!$N:$N)</f>
        <v>1</v>
      </c>
    </row>
    <row r="168" spans="2:12" ht="15" customHeight="1" x14ac:dyDescent="0.25">
      <c r="B168" s="70" t="s">
        <v>258</v>
      </c>
      <c r="C168" s="70" t="s">
        <v>9</v>
      </c>
      <c r="D168" s="70" t="s">
        <v>261</v>
      </c>
      <c r="E168" s="70" t="s">
        <v>260</v>
      </c>
      <c r="F168" s="71">
        <v>2.5165999999999999</v>
      </c>
      <c r="G168" s="72">
        <v>4.9800000000000004</v>
      </c>
      <c r="H168" s="72">
        <v>4.87</v>
      </c>
      <c r="I168" s="70" t="s">
        <v>2002</v>
      </c>
      <c r="J168" s="70" t="s">
        <v>2003</v>
      </c>
      <c r="L168" s="171">
        <f>_xlfn.XLOOKUP($J168,Key!$M:$M,Key!$N:$N)</f>
        <v>1</v>
      </c>
    </row>
    <row r="169" spans="2:12" ht="15" customHeight="1" x14ac:dyDescent="0.25">
      <c r="B169" s="70" t="s">
        <v>258</v>
      </c>
      <c r="C169" s="70" t="s">
        <v>11</v>
      </c>
      <c r="D169" s="70" t="s">
        <v>262</v>
      </c>
      <c r="E169" s="70" t="s">
        <v>260</v>
      </c>
      <c r="F169" s="71">
        <v>3.9546999999999999</v>
      </c>
      <c r="G169" s="72">
        <v>10.07</v>
      </c>
      <c r="H169" s="72">
        <v>7.95</v>
      </c>
      <c r="I169" s="70" t="s">
        <v>2002</v>
      </c>
      <c r="J169" s="70" t="s">
        <v>2003</v>
      </c>
      <c r="L169" s="171">
        <f>_xlfn.XLOOKUP($J169,Key!$M:$M,Key!$N:$N)</f>
        <v>1</v>
      </c>
    </row>
    <row r="170" spans="2:12" s="3" customFormat="1" ht="15" customHeight="1" x14ac:dyDescent="0.25">
      <c r="B170" s="73" t="s">
        <v>258</v>
      </c>
      <c r="C170" s="73" t="s">
        <v>13</v>
      </c>
      <c r="D170" s="73" t="s">
        <v>263</v>
      </c>
      <c r="E170" s="73" t="s">
        <v>260</v>
      </c>
      <c r="F170" s="74">
        <v>6.2262000000000004</v>
      </c>
      <c r="G170" s="75">
        <v>18.260000000000002</v>
      </c>
      <c r="H170" s="75">
        <v>12.22</v>
      </c>
      <c r="I170" s="73" t="s">
        <v>2002</v>
      </c>
      <c r="J170" s="73" t="s">
        <v>2003</v>
      </c>
      <c r="K170" s="173"/>
      <c r="L170" s="172">
        <f>_xlfn.XLOOKUP($J170,Key!$M:$M,Key!$N:$N)</f>
        <v>1</v>
      </c>
    </row>
    <row r="171" spans="2:12" ht="15" customHeight="1" x14ac:dyDescent="0.25">
      <c r="B171" s="70" t="s">
        <v>264</v>
      </c>
      <c r="C171" s="70" t="s">
        <v>6</v>
      </c>
      <c r="D171" s="70" t="s">
        <v>265</v>
      </c>
      <c r="E171" s="70" t="s">
        <v>266</v>
      </c>
      <c r="F171" s="71">
        <v>1.2926</v>
      </c>
      <c r="G171" s="72">
        <v>1.64</v>
      </c>
      <c r="H171" s="72">
        <v>1.47</v>
      </c>
      <c r="I171" s="70" t="s">
        <v>67</v>
      </c>
      <c r="J171" s="70" t="s">
        <v>2001</v>
      </c>
      <c r="L171" s="171">
        <f>_xlfn.XLOOKUP($J171,Key!$M:$M,Key!$N:$N)</f>
        <v>1</v>
      </c>
    </row>
    <row r="172" spans="2:12" ht="15" customHeight="1" x14ac:dyDescent="0.25">
      <c r="B172" s="70" t="s">
        <v>264</v>
      </c>
      <c r="C172" s="70" t="s">
        <v>9</v>
      </c>
      <c r="D172" s="70" t="s">
        <v>267</v>
      </c>
      <c r="E172" s="70" t="s">
        <v>266</v>
      </c>
      <c r="F172" s="71">
        <v>1.6367</v>
      </c>
      <c r="G172" s="72">
        <v>2.16</v>
      </c>
      <c r="H172" s="72">
        <v>3.51</v>
      </c>
      <c r="I172" s="70" t="s">
        <v>67</v>
      </c>
      <c r="J172" s="70" t="s">
        <v>2001</v>
      </c>
      <c r="L172" s="171">
        <f>_xlfn.XLOOKUP($J172,Key!$M:$M,Key!$N:$N)</f>
        <v>1</v>
      </c>
    </row>
    <row r="173" spans="2:12" ht="15" customHeight="1" x14ac:dyDescent="0.25">
      <c r="B173" s="70" t="s">
        <v>264</v>
      </c>
      <c r="C173" s="70" t="s">
        <v>11</v>
      </c>
      <c r="D173" s="70" t="s">
        <v>268</v>
      </c>
      <c r="E173" s="70" t="s">
        <v>266</v>
      </c>
      <c r="F173" s="71">
        <v>2.4508999999999999</v>
      </c>
      <c r="G173" s="72">
        <v>4.49</v>
      </c>
      <c r="H173" s="72">
        <v>6.23</v>
      </c>
      <c r="I173" s="70" t="s">
        <v>67</v>
      </c>
      <c r="J173" s="70" t="s">
        <v>2001</v>
      </c>
      <c r="L173" s="171">
        <f>_xlfn.XLOOKUP($J173,Key!$M:$M,Key!$N:$N)</f>
        <v>1</v>
      </c>
    </row>
    <row r="174" spans="2:12" s="3" customFormat="1" ht="15" customHeight="1" x14ac:dyDescent="0.25">
      <c r="B174" s="73" t="s">
        <v>264</v>
      </c>
      <c r="C174" s="73" t="s">
        <v>13</v>
      </c>
      <c r="D174" s="73" t="s">
        <v>269</v>
      </c>
      <c r="E174" s="73" t="s">
        <v>266</v>
      </c>
      <c r="F174" s="74">
        <v>4.5305999999999997</v>
      </c>
      <c r="G174" s="75">
        <v>12.07</v>
      </c>
      <c r="H174" s="75">
        <v>17.690000000000001</v>
      </c>
      <c r="I174" s="73" t="s">
        <v>67</v>
      </c>
      <c r="J174" s="73" t="s">
        <v>2001</v>
      </c>
      <c r="K174" s="173"/>
      <c r="L174" s="172">
        <f>_xlfn.XLOOKUP($J174,Key!$M:$M,Key!$N:$N)</f>
        <v>1</v>
      </c>
    </row>
    <row r="175" spans="2:12" ht="15" customHeight="1" x14ac:dyDescent="0.25">
      <c r="B175" s="70" t="s">
        <v>270</v>
      </c>
      <c r="C175" s="70" t="s">
        <v>6</v>
      </c>
      <c r="D175" s="70" t="s">
        <v>271</v>
      </c>
      <c r="E175" s="70" t="s">
        <v>272</v>
      </c>
      <c r="F175" s="71">
        <v>0.83230000000000004</v>
      </c>
      <c r="G175" s="72">
        <v>1.29</v>
      </c>
      <c r="H175" s="72">
        <v>0.96</v>
      </c>
      <c r="I175" s="70" t="s">
        <v>2002</v>
      </c>
      <c r="J175" s="70" t="s">
        <v>2003</v>
      </c>
      <c r="L175" s="171">
        <f>_xlfn.XLOOKUP($J175,Key!$M:$M,Key!$N:$N)</f>
        <v>1</v>
      </c>
    </row>
    <row r="176" spans="2:12" ht="15" customHeight="1" x14ac:dyDescent="0.25">
      <c r="B176" s="70" t="s">
        <v>270</v>
      </c>
      <c r="C176" s="70" t="s">
        <v>9</v>
      </c>
      <c r="D176" s="70" t="s">
        <v>273</v>
      </c>
      <c r="E176" s="70" t="s">
        <v>272</v>
      </c>
      <c r="F176" s="71">
        <v>0.93030000000000002</v>
      </c>
      <c r="G176" s="72">
        <v>1.59</v>
      </c>
      <c r="H176" s="72">
        <v>1.94</v>
      </c>
      <c r="I176" s="70" t="s">
        <v>2002</v>
      </c>
      <c r="J176" s="70" t="s">
        <v>2003</v>
      </c>
      <c r="L176" s="171">
        <f>_xlfn.XLOOKUP($J176,Key!$M:$M,Key!$N:$N)</f>
        <v>1</v>
      </c>
    </row>
    <row r="177" spans="2:12" ht="15" customHeight="1" x14ac:dyDescent="0.25">
      <c r="B177" s="70" t="s">
        <v>270</v>
      </c>
      <c r="C177" s="70" t="s">
        <v>11</v>
      </c>
      <c r="D177" s="70" t="s">
        <v>274</v>
      </c>
      <c r="E177" s="70" t="s">
        <v>272</v>
      </c>
      <c r="F177" s="71">
        <v>1.2264999999999999</v>
      </c>
      <c r="G177" s="72">
        <v>2.2000000000000002</v>
      </c>
      <c r="H177" s="72">
        <v>4.07</v>
      </c>
      <c r="I177" s="70" t="s">
        <v>2002</v>
      </c>
      <c r="J177" s="70" t="s">
        <v>2003</v>
      </c>
      <c r="L177" s="171">
        <f>_xlfn.XLOOKUP($J177,Key!$M:$M,Key!$N:$N)</f>
        <v>1</v>
      </c>
    </row>
    <row r="178" spans="2:12" s="3" customFormat="1" ht="15" customHeight="1" x14ac:dyDescent="0.25">
      <c r="B178" s="73" t="s">
        <v>270</v>
      </c>
      <c r="C178" s="73" t="s">
        <v>13</v>
      </c>
      <c r="D178" s="73" t="s">
        <v>275</v>
      </c>
      <c r="E178" s="73" t="s">
        <v>272</v>
      </c>
      <c r="F178" s="74">
        <v>2.218</v>
      </c>
      <c r="G178" s="75">
        <v>6.37</v>
      </c>
      <c r="H178" s="75">
        <v>7.54</v>
      </c>
      <c r="I178" s="73" t="s">
        <v>2002</v>
      </c>
      <c r="J178" s="73" t="s">
        <v>2003</v>
      </c>
      <c r="K178" s="173"/>
      <c r="L178" s="172">
        <f>_xlfn.XLOOKUP($J178,Key!$M:$M,Key!$N:$N)</f>
        <v>1</v>
      </c>
    </row>
    <row r="179" spans="2:12" ht="15" customHeight="1" x14ac:dyDescent="0.25">
      <c r="B179" s="70" t="s">
        <v>276</v>
      </c>
      <c r="C179" s="70" t="s">
        <v>6</v>
      </c>
      <c r="D179" s="70" t="s">
        <v>277</v>
      </c>
      <c r="E179" s="70" t="s">
        <v>278</v>
      </c>
      <c r="F179" s="71">
        <v>0.52300000000000002</v>
      </c>
      <c r="G179" s="72">
        <v>1.25</v>
      </c>
      <c r="H179" s="72">
        <v>1.1000000000000001</v>
      </c>
      <c r="I179" s="70" t="s">
        <v>2002</v>
      </c>
      <c r="J179" s="70" t="s">
        <v>2003</v>
      </c>
      <c r="L179" s="171">
        <f>_xlfn.XLOOKUP($J179,Key!$M:$M,Key!$N:$N)</f>
        <v>1</v>
      </c>
    </row>
    <row r="180" spans="2:12" ht="15" customHeight="1" x14ac:dyDescent="0.25">
      <c r="B180" s="70" t="s">
        <v>276</v>
      </c>
      <c r="C180" s="70" t="s">
        <v>9</v>
      </c>
      <c r="D180" s="70" t="s">
        <v>279</v>
      </c>
      <c r="E180" s="70" t="s">
        <v>278</v>
      </c>
      <c r="F180" s="71">
        <v>0.84299999999999997</v>
      </c>
      <c r="G180" s="72">
        <v>1.92</v>
      </c>
      <c r="H180" s="72">
        <v>2.2799999999999998</v>
      </c>
      <c r="I180" s="70" t="s">
        <v>2002</v>
      </c>
      <c r="J180" s="70" t="s">
        <v>2003</v>
      </c>
      <c r="L180" s="171">
        <f>_xlfn.XLOOKUP($J180,Key!$M:$M,Key!$N:$N)</f>
        <v>1</v>
      </c>
    </row>
    <row r="181" spans="2:12" ht="15" customHeight="1" x14ac:dyDescent="0.25">
      <c r="B181" s="70" t="s">
        <v>276</v>
      </c>
      <c r="C181" s="70" t="s">
        <v>11</v>
      </c>
      <c r="D181" s="70" t="s">
        <v>280</v>
      </c>
      <c r="E181" s="70" t="s">
        <v>278</v>
      </c>
      <c r="F181" s="71">
        <v>1.2346999999999999</v>
      </c>
      <c r="G181" s="72">
        <v>3.36</v>
      </c>
      <c r="H181" s="72">
        <v>5.61</v>
      </c>
      <c r="I181" s="70" t="s">
        <v>2002</v>
      </c>
      <c r="J181" s="70" t="s">
        <v>2003</v>
      </c>
      <c r="L181" s="171">
        <f>_xlfn.XLOOKUP($J181,Key!$M:$M,Key!$N:$N)</f>
        <v>1</v>
      </c>
    </row>
    <row r="182" spans="2:12" s="3" customFormat="1" ht="15" customHeight="1" x14ac:dyDescent="0.25">
      <c r="B182" s="73" t="s">
        <v>276</v>
      </c>
      <c r="C182" s="73" t="s">
        <v>13</v>
      </c>
      <c r="D182" s="73" t="s">
        <v>281</v>
      </c>
      <c r="E182" s="73" t="s">
        <v>278</v>
      </c>
      <c r="F182" s="74">
        <v>2.1541000000000001</v>
      </c>
      <c r="G182" s="75">
        <v>7.19</v>
      </c>
      <c r="H182" s="75">
        <v>8</v>
      </c>
      <c r="I182" s="73" t="s">
        <v>2002</v>
      </c>
      <c r="J182" s="73" t="s">
        <v>2003</v>
      </c>
      <c r="K182" s="173"/>
      <c r="L182" s="172">
        <f>_xlfn.XLOOKUP($J182,Key!$M:$M,Key!$N:$N)</f>
        <v>1</v>
      </c>
    </row>
    <row r="183" spans="2:12" ht="15" customHeight="1" x14ac:dyDescent="0.25">
      <c r="B183" s="70" t="s">
        <v>282</v>
      </c>
      <c r="C183" s="70" t="s">
        <v>6</v>
      </c>
      <c r="D183" s="70" t="s">
        <v>283</v>
      </c>
      <c r="E183" s="70" t="s">
        <v>2225</v>
      </c>
      <c r="F183" s="71">
        <v>0.81100000000000005</v>
      </c>
      <c r="G183" s="72">
        <v>2.0699999999999998</v>
      </c>
      <c r="H183" s="72">
        <v>2.21</v>
      </c>
      <c r="I183" s="70" t="s">
        <v>2002</v>
      </c>
      <c r="J183" s="70" t="s">
        <v>2003</v>
      </c>
      <c r="L183" s="171">
        <f>_xlfn.XLOOKUP($J183,Key!$M:$M,Key!$N:$N)</f>
        <v>1</v>
      </c>
    </row>
    <row r="184" spans="2:12" ht="15" customHeight="1" x14ac:dyDescent="0.25">
      <c r="B184" s="70" t="s">
        <v>282</v>
      </c>
      <c r="C184" s="70" t="s">
        <v>9</v>
      </c>
      <c r="D184" s="70" t="s">
        <v>284</v>
      </c>
      <c r="E184" s="70" t="s">
        <v>2225</v>
      </c>
      <c r="F184" s="71">
        <v>1.3234999999999999</v>
      </c>
      <c r="G184" s="72">
        <v>3.43</v>
      </c>
      <c r="H184" s="72">
        <v>3.91</v>
      </c>
      <c r="I184" s="70" t="s">
        <v>2002</v>
      </c>
      <c r="J184" s="70" t="s">
        <v>2003</v>
      </c>
      <c r="L184" s="171">
        <f>_xlfn.XLOOKUP($J184,Key!$M:$M,Key!$N:$N)</f>
        <v>1</v>
      </c>
    </row>
    <row r="185" spans="2:12" ht="15" customHeight="1" x14ac:dyDescent="0.25">
      <c r="B185" s="70" t="s">
        <v>282</v>
      </c>
      <c r="C185" s="70" t="s">
        <v>11</v>
      </c>
      <c r="D185" s="70" t="s">
        <v>285</v>
      </c>
      <c r="E185" s="70" t="s">
        <v>2225</v>
      </c>
      <c r="F185" s="71">
        <v>2.0709</v>
      </c>
      <c r="G185" s="72">
        <v>6.55</v>
      </c>
      <c r="H185" s="72">
        <v>7.43</v>
      </c>
      <c r="I185" s="70" t="s">
        <v>2002</v>
      </c>
      <c r="J185" s="70" t="s">
        <v>2003</v>
      </c>
      <c r="L185" s="171">
        <f>_xlfn.XLOOKUP($J185,Key!$M:$M,Key!$N:$N)</f>
        <v>1</v>
      </c>
    </row>
    <row r="186" spans="2:12" s="3" customFormat="1" ht="15" customHeight="1" x14ac:dyDescent="0.25">
      <c r="B186" s="73" t="s">
        <v>282</v>
      </c>
      <c r="C186" s="73" t="s">
        <v>13</v>
      </c>
      <c r="D186" s="73" t="s">
        <v>286</v>
      </c>
      <c r="E186" s="73" t="s">
        <v>2225</v>
      </c>
      <c r="F186" s="74">
        <v>3.5392000000000001</v>
      </c>
      <c r="G186" s="75">
        <v>12.29</v>
      </c>
      <c r="H186" s="75">
        <v>12.5</v>
      </c>
      <c r="I186" s="73" t="s">
        <v>2002</v>
      </c>
      <c r="J186" s="73" t="s">
        <v>2003</v>
      </c>
      <c r="K186" s="173"/>
      <c r="L186" s="172">
        <f>_xlfn.XLOOKUP($J186,Key!$M:$M,Key!$N:$N)</f>
        <v>1</v>
      </c>
    </row>
    <row r="187" spans="2:12" ht="15" customHeight="1" x14ac:dyDescent="0.25">
      <c r="B187" s="70" t="s">
        <v>287</v>
      </c>
      <c r="C187" s="70" t="s">
        <v>6</v>
      </c>
      <c r="D187" s="70" t="s">
        <v>288</v>
      </c>
      <c r="E187" s="70" t="s">
        <v>289</v>
      </c>
      <c r="F187" s="71">
        <v>0.74150000000000005</v>
      </c>
      <c r="G187" s="72">
        <v>1.93</v>
      </c>
      <c r="H187" s="72">
        <v>5.96</v>
      </c>
      <c r="I187" s="70" t="s">
        <v>1995</v>
      </c>
      <c r="J187" s="70" t="s">
        <v>1996</v>
      </c>
      <c r="L187" s="171">
        <f>_xlfn.XLOOKUP($J187,Key!$M:$M,Key!$N:$N)</f>
        <v>1.37</v>
      </c>
    </row>
    <row r="188" spans="2:12" ht="15" customHeight="1" x14ac:dyDescent="0.25">
      <c r="B188" s="70" t="s">
        <v>287</v>
      </c>
      <c r="C188" s="70" t="s">
        <v>9</v>
      </c>
      <c r="D188" s="70" t="s">
        <v>290</v>
      </c>
      <c r="E188" s="70" t="s">
        <v>289</v>
      </c>
      <c r="F188" s="71">
        <v>0.80200000000000005</v>
      </c>
      <c r="G188" s="72">
        <v>3.09</v>
      </c>
      <c r="H188" s="72">
        <v>4.83</v>
      </c>
      <c r="I188" s="70" t="s">
        <v>1995</v>
      </c>
      <c r="J188" s="70" t="s">
        <v>1996</v>
      </c>
      <c r="L188" s="171">
        <f>_xlfn.XLOOKUP($J188,Key!$M:$M,Key!$N:$N)</f>
        <v>1.37</v>
      </c>
    </row>
    <row r="189" spans="2:12" ht="15" customHeight="1" x14ac:dyDescent="0.25">
      <c r="B189" s="70" t="s">
        <v>287</v>
      </c>
      <c r="C189" s="70" t="s">
        <v>11</v>
      </c>
      <c r="D189" s="70" t="s">
        <v>291</v>
      </c>
      <c r="E189" s="70" t="s">
        <v>289</v>
      </c>
      <c r="F189" s="71">
        <v>1.1890000000000001</v>
      </c>
      <c r="G189" s="72">
        <v>5.31</v>
      </c>
      <c r="H189" s="72">
        <v>6.84</v>
      </c>
      <c r="I189" s="70" t="s">
        <v>1995</v>
      </c>
      <c r="J189" s="70" t="s">
        <v>1996</v>
      </c>
      <c r="L189" s="171">
        <f>_xlfn.XLOOKUP($J189,Key!$M:$M,Key!$N:$N)</f>
        <v>1.37</v>
      </c>
    </row>
    <row r="190" spans="2:12" s="3" customFormat="1" ht="15" customHeight="1" x14ac:dyDescent="0.25">
      <c r="B190" s="73" t="s">
        <v>287</v>
      </c>
      <c r="C190" s="73" t="s">
        <v>13</v>
      </c>
      <c r="D190" s="73" t="s">
        <v>292</v>
      </c>
      <c r="E190" s="73" t="s">
        <v>289</v>
      </c>
      <c r="F190" s="74">
        <v>2.0221</v>
      </c>
      <c r="G190" s="75">
        <v>8.41</v>
      </c>
      <c r="H190" s="75">
        <v>8.84</v>
      </c>
      <c r="I190" s="73" t="s">
        <v>1995</v>
      </c>
      <c r="J190" s="73" t="s">
        <v>1996</v>
      </c>
      <c r="K190" s="173"/>
      <c r="L190" s="172">
        <f>_xlfn.XLOOKUP($J190,Key!$M:$M,Key!$N:$N)</f>
        <v>1.37</v>
      </c>
    </row>
    <row r="191" spans="2:12" ht="15" customHeight="1" x14ac:dyDescent="0.25">
      <c r="B191" s="70" t="s">
        <v>293</v>
      </c>
      <c r="C191" s="70" t="s">
        <v>6</v>
      </c>
      <c r="D191" s="70" t="s">
        <v>294</v>
      </c>
      <c r="E191" s="70" t="s">
        <v>295</v>
      </c>
      <c r="F191" s="71">
        <v>0.55400000000000005</v>
      </c>
      <c r="G191" s="72">
        <v>1.66</v>
      </c>
      <c r="H191" s="72">
        <v>1.66</v>
      </c>
      <c r="I191" s="70" t="s">
        <v>2002</v>
      </c>
      <c r="J191" s="70" t="s">
        <v>2003</v>
      </c>
      <c r="L191" s="171">
        <f>_xlfn.XLOOKUP($J191,Key!$M:$M,Key!$N:$N)</f>
        <v>1</v>
      </c>
    </row>
    <row r="192" spans="2:12" ht="15" customHeight="1" x14ac:dyDescent="0.25">
      <c r="B192" s="70" t="s">
        <v>293</v>
      </c>
      <c r="C192" s="70" t="s">
        <v>9</v>
      </c>
      <c r="D192" s="70" t="s">
        <v>296</v>
      </c>
      <c r="E192" s="70" t="s">
        <v>295</v>
      </c>
      <c r="F192" s="71">
        <v>0.63109999999999999</v>
      </c>
      <c r="G192" s="72">
        <v>2.06</v>
      </c>
      <c r="H192" s="72">
        <v>2.2400000000000002</v>
      </c>
      <c r="I192" s="70" t="s">
        <v>2002</v>
      </c>
      <c r="J192" s="70" t="s">
        <v>2003</v>
      </c>
      <c r="L192" s="171">
        <f>_xlfn.XLOOKUP($J192,Key!$M:$M,Key!$N:$N)</f>
        <v>1</v>
      </c>
    </row>
    <row r="193" spans="2:12" ht="15" customHeight="1" x14ac:dyDescent="0.25">
      <c r="B193" s="70" t="s">
        <v>293</v>
      </c>
      <c r="C193" s="70" t="s">
        <v>11</v>
      </c>
      <c r="D193" s="70" t="s">
        <v>297</v>
      </c>
      <c r="E193" s="70" t="s">
        <v>295</v>
      </c>
      <c r="F193" s="71">
        <v>0.7964</v>
      </c>
      <c r="G193" s="72">
        <v>2.79</v>
      </c>
      <c r="H193" s="72">
        <v>4.09</v>
      </c>
      <c r="I193" s="70" t="s">
        <v>2002</v>
      </c>
      <c r="J193" s="70" t="s">
        <v>2003</v>
      </c>
      <c r="L193" s="171">
        <f>_xlfn.XLOOKUP($J193,Key!$M:$M,Key!$N:$N)</f>
        <v>1</v>
      </c>
    </row>
    <row r="194" spans="2:12" s="3" customFormat="1" ht="15" customHeight="1" x14ac:dyDescent="0.25">
      <c r="B194" s="73" t="s">
        <v>293</v>
      </c>
      <c r="C194" s="73" t="s">
        <v>13</v>
      </c>
      <c r="D194" s="73" t="s">
        <v>298</v>
      </c>
      <c r="E194" s="73" t="s">
        <v>295</v>
      </c>
      <c r="F194" s="74">
        <v>1.4165000000000001</v>
      </c>
      <c r="G194" s="75">
        <v>6.12</v>
      </c>
      <c r="H194" s="75">
        <v>5.76</v>
      </c>
      <c r="I194" s="73" t="s">
        <v>2002</v>
      </c>
      <c r="J194" s="73" t="s">
        <v>2003</v>
      </c>
      <c r="K194" s="173"/>
      <c r="L194" s="172">
        <f>_xlfn.XLOOKUP($J194,Key!$M:$M,Key!$N:$N)</f>
        <v>1</v>
      </c>
    </row>
    <row r="195" spans="2:12" ht="15" customHeight="1" x14ac:dyDescent="0.25">
      <c r="B195" s="70" t="s">
        <v>299</v>
      </c>
      <c r="C195" s="70" t="s">
        <v>6</v>
      </c>
      <c r="D195" s="70" t="s">
        <v>300</v>
      </c>
      <c r="E195" s="70" t="s">
        <v>301</v>
      </c>
      <c r="F195" s="71">
        <v>0.31780000000000003</v>
      </c>
      <c r="G195" s="72">
        <v>1.61</v>
      </c>
      <c r="H195" s="72">
        <v>1.28</v>
      </c>
      <c r="I195" s="70" t="s">
        <v>1988</v>
      </c>
      <c r="J195" s="70" t="s">
        <v>2222</v>
      </c>
      <c r="L195" s="171">
        <f>_xlfn.XLOOKUP($J195,Key!$M:$M,Key!$N:$N)</f>
        <v>1.08</v>
      </c>
    </row>
    <row r="196" spans="2:12" ht="15" customHeight="1" x14ac:dyDescent="0.25">
      <c r="B196" s="70" t="s">
        <v>299</v>
      </c>
      <c r="C196" s="70" t="s">
        <v>9</v>
      </c>
      <c r="D196" s="70" t="s">
        <v>302</v>
      </c>
      <c r="E196" s="70" t="s">
        <v>301</v>
      </c>
      <c r="F196" s="71">
        <v>0.48170000000000002</v>
      </c>
      <c r="G196" s="72">
        <v>2.25</v>
      </c>
      <c r="H196" s="72">
        <v>2.02</v>
      </c>
      <c r="I196" s="70" t="s">
        <v>1988</v>
      </c>
      <c r="J196" s="70" t="s">
        <v>2222</v>
      </c>
      <c r="L196" s="171">
        <f>_xlfn.XLOOKUP($J196,Key!$M:$M,Key!$N:$N)</f>
        <v>1.08</v>
      </c>
    </row>
    <row r="197" spans="2:12" ht="15" customHeight="1" x14ac:dyDescent="0.25">
      <c r="B197" s="70" t="s">
        <v>299</v>
      </c>
      <c r="C197" s="70" t="s">
        <v>11</v>
      </c>
      <c r="D197" s="70" t="s">
        <v>303</v>
      </c>
      <c r="E197" s="70" t="s">
        <v>301</v>
      </c>
      <c r="F197" s="71">
        <v>0.74099999999999999</v>
      </c>
      <c r="G197" s="72">
        <v>3.43</v>
      </c>
      <c r="H197" s="72">
        <v>3.72</v>
      </c>
      <c r="I197" s="70" t="s">
        <v>1988</v>
      </c>
      <c r="J197" s="70" t="s">
        <v>2222</v>
      </c>
      <c r="L197" s="171">
        <f>_xlfn.XLOOKUP($J197,Key!$M:$M,Key!$N:$N)</f>
        <v>1.08</v>
      </c>
    </row>
    <row r="198" spans="2:12" s="3" customFormat="1" ht="15" customHeight="1" x14ac:dyDescent="0.25">
      <c r="B198" s="73" t="s">
        <v>299</v>
      </c>
      <c r="C198" s="73" t="s">
        <v>13</v>
      </c>
      <c r="D198" s="73" t="s">
        <v>304</v>
      </c>
      <c r="E198" s="73" t="s">
        <v>301</v>
      </c>
      <c r="F198" s="74">
        <v>1.4219999999999999</v>
      </c>
      <c r="G198" s="75">
        <v>5.69</v>
      </c>
      <c r="H198" s="75">
        <v>6.15</v>
      </c>
      <c r="I198" s="73" t="s">
        <v>1988</v>
      </c>
      <c r="J198" s="73" t="s">
        <v>2222</v>
      </c>
      <c r="K198" s="173"/>
      <c r="L198" s="172">
        <f>_xlfn.XLOOKUP($J198,Key!$M:$M,Key!$N:$N)</f>
        <v>1.08</v>
      </c>
    </row>
    <row r="199" spans="2:12" ht="15" customHeight="1" x14ac:dyDescent="0.25">
      <c r="B199" s="70" t="s">
        <v>305</v>
      </c>
      <c r="C199" s="70" t="s">
        <v>6</v>
      </c>
      <c r="D199" s="70" t="s">
        <v>306</v>
      </c>
      <c r="E199" s="70" t="s">
        <v>307</v>
      </c>
      <c r="F199" s="71">
        <v>0.38040000000000002</v>
      </c>
      <c r="G199" s="72">
        <v>1.8</v>
      </c>
      <c r="H199" s="72">
        <v>1.65</v>
      </c>
      <c r="I199" s="70" t="s">
        <v>2004</v>
      </c>
      <c r="J199" s="70" t="s">
        <v>2005</v>
      </c>
      <c r="L199" s="171">
        <f>_xlfn.XLOOKUP($J199,Key!$M:$M,Key!$N:$N)</f>
        <v>1</v>
      </c>
    </row>
    <row r="200" spans="2:12" ht="15" customHeight="1" x14ac:dyDescent="0.25">
      <c r="B200" s="70" t="s">
        <v>305</v>
      </c>
      <c r="C200" s="70" t="s">
        <v>9</v>
      </c>
      <c r="D200" s="70" t="s">
        <v>308</v>
      </c>
      <c r="E200" s="70" t="s">
        <v>307</v>
      </c>
      <c r="F200" s="71">
        <v>0.53259999999999996</v>
      </c>
      <c r="G200" s="72">
        <v>2.31</v>
      </c>
      <c r="H200" s="72">
        <v>2.17</v>
      </c>
      <c r="I200" s="70" t="s">
        <v>2004</v>
      </c>
      <c r="J200" s="70" t="s">
        <v>2005</v>
      </c>
      <c r="L200" s="171">
        <f>_xlfn.XLOOKUP($J200,Key!$M:$M,Key!$N:$N)</f>
        <v>1</v>
      </c>
    </row>
    <row r="201" spans="2:12" ht="15" customHeight="1" x14ac:dyDescent="0.25">
      <c r="B201" s="70" t="s">
        <v>305</v>
      </c>
      <c r="C201" s="70" t="s">
        <v>11</v>
      </c>
      <c r="D201" s="70" t="s">
        <v>309</v>
      </c>
      <c r="E201" s="70" t="s">
        <v>307</v>
      </c>
      <c r="F201" s="71">
        <v>0.80089999999999995</v>
      </c>
      <c r="G201" s="72">
        <v>3.43</v>
      </c>
      <c r="H201" s="72">
        <v>3.72</v>
      </c>
      <c r="I201" s="70" t="s">
        <v>2004</v>
      </c>
      <c r="J201" s="70" t="s">
        <v>2005</v>
      </c>
      <c r="L201" s="171">
        <f>_xlfn.XLOOKUP($J201,Key!$M:$M,Key!$N:$N)</f>
        <v>1</v>
      </c>
    </row>
    <row r="202" spans="2:12" s="3" customFormat="1" ht="15" customHeight="1" x14ac:dyDescent="0.25">
      <c r="B202" s="73" t="s">
        <v>305</v>
      </c>
      <c r="C202" s="73" t="s">
        <v>13</v>
      </c>
      <c r="D202" s="73" t="s">
        <v>310</v>
      </c>
      <c r="E202" s="73" t="s">
        <v>307</v>
      </c>
      <c r="F202" s="74">
        <v>1.8288</v>
      </c>
      <c r="G202" s="75">
        <v>7.65</v>
      </c>
      <c r="H202" s="75">
        <v>21.67</v>
      </c>
      <c r="I202" s="73" t="s">
        <v>2004</v>
      </c>
      <c r="J202" s="73" t="s">
        <v>2005</v>
      </c>
      <c r="K202" s="173"/>
      <c r="L202" s="172">
        <f>_xlfn.XLOOKUP($J202,Key!$M:$M,Key!$N:$N)</f>
        <v>1</v>
      </c>
    </row>
    <row r="203" spans="2:12" ht="15" customHeight="1" x14ac:dyDescent="0.25">
      <c r="B203" s="70" t="s">
        <v>311</v>
      </c>
      <c r="C203" s="70" t="s">
        <v>6</v>
      </c>
      <c r="D203" s="70" t="s">
        <v>312</v>
      </c>
      <c r="E203" s="70" t="s">
        <v>313</v>
      </c>
      <c r="F203" s="71">
        <v>0.43880000000000002</v>
      </c>
      <c r="G203" s="72">
        <v>1.88</v>
      </c>
      <c r="H203" s="72">
        <v>1.82</v>
      </c>
      <c r="I203" s="70" t="s">
        <v>2002</v>
      </c>
      <c r="J203" s="70" t="s">
        <v>2003</v>
      </c>
      <c r="L203" s="171">
        <f>_xlfn.XLOOKUP($J203,Key!$M:$M,Key!$N:$N)</f>
        <v>1</v>
      </c>
    </row>
    <row r="204" spans="2:12" ht="15" customHeight="1" x14ac:dyDescent="0.25">
      <c r="B204" s="70" t="s">
        <v>311</v>
      </c>
      <c r="C204" s="70" t="s">
        <v>9</v>
      </c>
      <c r="D204" s="70" t="s">
        <v>314</v>
      </c>
      <c r="E204" s="70" t="s">
        <v>313</v>
      </c>
      <c r="F204" s="71">
        <v>0.62980000000000003</v>
      </c>
      <c r="G204" s="72">
        <v>2.2999999999999998</v>
      </c>
      <c r="H204" s="72">
        <v>2.84</v>
      </c>
      <c r="I204" s="70" t="s">
        <v>2002</v>
      </c>
      <c r="J204" s="70" t="s">
        <v>2003</v>
      </c>
      <c r="L204" s="171">
        <f>_xlfn.XLOOKUP($J204,Key!$M:$M,Key!$N:$N)</f>
        <v>1</v>
      </c>
    </row>
    <row r="205" spans="2:12" ht="15" customHeight="1" x14ac:dyDescent="0.25">
      <c r="B205" s="70" t="s">
        <v>311</v>
      </c>
      <c r="C205" s="70" t="s">
        <v>11</v>
      </c>
      <c r="D205" s="70" t="s">
        <v>315</v>
      </c>
      <c r="E205" s="70" t="s">
        <v>313</v>
      </c>
      <c r="F205" s="71">
        <v>0.95209999999999995</v>
      </c>
      <c r="G205" s="72">
        <v>3.75</v>
      </c>
      <c r="H205" s="72">
        <v>4.7</v>
      </c>
      <c r="I205" s="70" t="s">
        <v>2002</v>
      </c>
      <c r="J205" s="70" t="s">
        <v>2003</v>
      </c>
      <c r="L205" s="171">
        <f>_xlfn.XLOOKUP($J205,Key!$M:$M,Key!$N:$N)</f>
        <v>1</v>
      </c>
    </row>
    <row r="206" spans="2:12" s="3" customFormat="1" ht="15" customHeight="1" x14ac:dyDescent="0.25">
      <c r="B206" s="73" t="s">
        <v>311</v>
      </c>
      <c r="C206" s="73" t="s">
        <v>13</v>
      </c>
      <c r="D206" s="73" t="s">
        <v>316</v>
      </c>
      <c r="E206" s="73" t="s">
        <v>313</v>
      </c>
      <c r="F206" s="74">
        <v>1.7539</v>
      </c>
      <c r="G206" s="75">
        <v>6.53</v>
      </c>
      <c r="H206" s="75">
        <v>7.62</v>
      </c>
      <c r="I206" s="73" t="s">
        <v>2002</v>
      </c>
      <c r="J206" s="73" t="s">
        <v>2003</v>
      </c>
      <c r="K206" s="173"/>
      <c r="L206" s="172">
        <f>_xlfn.XLOOKUP($J206,Key!$M:$M,Key!$N:$N)</f>
        <v>1</v>
      </c>
    </row>
    <row r="207" spans="2:12" ht="15" customHeight="1" x14ac:dyDescent="0.25">
      <c r="B207" s="70" t="s">
        <v>317</v>
      </c>
      <c r="C207" s="70" t="s">
        <v>6</v>
      </c>
      <c r="D207" s="70" t="s">
        <v>318</v>
      </c>
      <c r="E207" s="70" t="s">
        <v>319</v>
      </c>
      <c r="F207" s="71">
        <v>1.8511</v>
      </c>
      <c r="G207" s="72">
        <v>2.83</v>
      </c>
      <c r="H207" s="72">
        <v>2.25</v>
      </c>
      <c r="I207" s="70" t="s">
        <v>2006</v>
      </c>
      <c r="J207" s="70" t="s">
        <v>2007</v>
      </c>
      <c r="L207" s="171">
        <f>_xlfn.XLOOKUP($J207,Key!$M:$M,Key!$N:$N)</f>
        <v>1</v>
      </c>
    </row>
    <row r="208" spans="2:12" ht="15" customHeight="1" x14ac:dyDescent="0.25">
      <c r="B208" s="70" t="s">
        <v>317</v>
      </c>
      <c r="C208" s="70" t="s">
        <v>9</v>
      </c>
      <c r="D208" s="70" t="s">
        <v>320</v>
      </c>
      <c r="E208" s="70" t="s">
        <v>319</v>
      </c>
      <c r="F208" s="71">
        <v>2.2458999999999998</v>
      </c>
      <c r="G208" s="72">
        <v>4.18</v>
      </c>
      <c r="H208" s="72">
        <v>3.41</v>
      </c>
      <c r="I208" s="70" t="s">
        <v>2006</v>
      </c>
      <c r="J208" s="70" t="s">
        <v>2007</v>
      </c>
      <c r="L208" s="171">
        <f>_xlfn.XLOOKUP($J208,Key!$M:$M,Key!$N:$N)</f>
        <v>1</v>
      </c>
    </row>
    <row r="209" spans="2:12" ht="15" customHeight="1" x14ac:dyDescent="0.25">
      <c r="B209" s="70" t="s">
        <v>317</v>
      </c>
      <c r="C209" s="70" t="s">
        <v>11</v>
      </c>
      <c r="D209" s="70" t="s">
        <v>321</v>
      </c>
      <c r="E209" s="70" t="s">
        <v>319</v>
      </c>
      <c r="F209" s="71">
        <v>3.2012999999999998</v>
      </c>
      <c r="G209" s="72">
        <v>7.49</v>
      </c>
      <c r="H209" s="72">
        <v>6.33</v>
      </c>
      <c r="I209" s="70" t="s">
        <v>2006</v>
      </c>
      <c r="J209" s="70" t="s">
        <v>2007</v>
      </c>
      <c r="L209" s="171">
        <f>_xlfn.XLOOKUP($J209,Key!$M:$M,Key!$N:$N)</f>
        <v>1</v>
      </c>
    </row>
    <row r="210" spans="2:12" s="3" customFormat="1" ht="15" customHeight="1" x14ac:dyDescent="0.25">
      <c r="B210" s="73" t="s">
        <v>317</v>
      </c>
      <c r="C210" s="73" t="s">
        <v>13</v>
      </c>
      <c r="D210" s="73" t="s">
        <v>322</v>
      </c>
      <c r="E210" s="73" t="s">
        <v>319</v>
      </c>
      <c r="F210" s="74">
        <v>5.2023999999999999</v>
      </c>
      <c r="G210" s="75">
        <v>12.24</v>
      </c>
      <c r="H210" s="75">
        <v>10.24</v>
      </c>
      <c r="I210" s="73" t="s">
        <v>2006</v>
      </c>
      <c r="J210" s="73" t="s">
        <v>2007</v>
      </c>
      <c r="K210" s="173"/>
      <c r="L210" s="172">
        <f>_xlfn.XLOOKUP($J210,Key!$M:$M,Key!$N:$N)</f>
        <v>1</v>
      </c>
    </row>
    <row r="211" spans="2:12" ht="15" customHeight="1" x14ac:dyDescent="0.25">
      <c r="B211" s="70" t="s">
        <v>323</v>
      </c>
      <c r="C211" s="70" t="s">
        <v>6</v>
      </c>
      <c r="D211" s="70" t="s">
        <v>324</v>
      </c>
      <c r="E211" s="70" t="s">
        <v>325</v>
      </c>
      <c r="F211" s="71">
        <v>1.3422000000000001</v>
      </c>
      <c r="G211" s="72">
        <v>2.3199999999999998</v>
      </c>
      <c r="H211" s="72">
        <v>2.81</v>
      </c>
      <c r="I211" s="70" t="s">
        <v>2006</v>
      </c>
      <c r="J211" s="70" t="s">
        <v>2007</v>
      </c>
      <c r="L211" s="171">
        <f>_xlfn.XLOOKUP($J211,Key!$M:$M,Key!$N:$N)</f>
        <v>1</v>
      </c>
    </row>
    <row r="212" spans="2:12" ht="15" customHeight="1" x14ac:dyDescent="0.25">
      <c r="B212" s="70" t="s">
        <v>323</v>
      </c>
      <c r="C212" s="70" t="s">
        <v>9</v>
      </c>
      <c r="D212" s="70" t="s">
        <v>326</v>
      </c>
      <c r="E212" s="70" t="s">
        <v>325</v>
      </c>
      <c r="F212" s="71">
        <v>1.7432000000000001</v>
      </c>
      <c r="G212" s="72">
        <v>3.98</v>
      </c>
      <c r="H212" s="72">
        <v>4.03</v>
      </c>
      <c r="I212" s="70" t="s">
        <v>2006</v>
      </c>
      <c r="J212" s="70" t="s">
        <v>2007</v>
      </c>
      <c r="L212" s="171">
        <f>_xlfn.XLOOKUP($J212,Key!$M:$M,Key!$N:$N)</f>
        <v>1</v>
      </c>
    </row>
    <row r="213" spans="2:12" ht="15" customHeight="1" x14ac:dyDescent="0.25">
      <c r="B213" s="70" t="s">
        <v>323</v>
      </c>
      <c r="C213" s="70" t="s">
        <v>11</v>
      </c>
      <c r="D213" s="70" t="s">
        <v>327</v>
      </c>
      <c r="E213" s="70" t="s">
        <v>325</v>
      </c>
      <c r="F213" s="71">
        <v>2.6974999999999998</v>
      </c>
      <c r="G213" s="72">
        <v>7.67</v>
      </c>
      <c r="H213" s="72">
        <v>7.13</v>
      </c>
      <c r="I213" s="70" t="s">
        <v>2006</v>
      </c>
      <c r="J213" s="70" t="s">
        <v>2007</v>
      </c>
      <c r="L213" s="171">
        <f>_xlfn.XLOOKUP($J213,Key!$M:$M,Key!$N:$N)</f>
        <v>1</v>
      </c>
    </row>
    <row r="214" spans="2:12" s="3" customFormat="1" ht="15" customHeight="1" x14ac:dyDescent="0.25">
      <c r="B214" s="73" t="s">
        <v>323</v>
      </c>
      <c r="C214" s="73" t="s">
        <v>13</v>
      </c>
      <c r="D214" s="73" t="s">
        <v>328</v>
      </c>
      <c r="E214" s="73" t="s">
        <v>325</v>
      </c>
      <c r="F214" s="74">
        <v>4.3985000000000003</v>
      </c>
      <c r="G214" s="75">
        <v>13.2</v>
      </c>
      <c r="H214" s="75">
        <v>12.01</v>
      </c>
      <c r="I214" s="73" t="s">
        <v>2006</v>
      </c>
      <c r="J214" s="73" t="s">
        <v>2007</v>
      </c>
      <c r="K214" s="173"/>
      <c r="L214" s="172">
        <f>_xlfn.XLOOKUP($J214,Key!$M:$M,Key!$N:$N)</f>
        <v>1</v>
      </c>
    </row>
    <row r="215" spans="2:12" ht="15" customHeight="1" x14ac:dyDescent="0.25">
      <c r="B215" s="70" t="s">
        <v>329</v>
      </c>
      <c r="C215" s="70" t="s">
        <v>6</v>
      </c>
      <c r="D215" s="70" t="s">
        <v>330</v>
      </c>
      <c r="E215" s="70" t="s">
        <v>331</v>
      </c>
      <c r="F215" s="71">
        <v>2.71</v>
      </c>
      <c r="G215" s="72">
        <v>9.2899999999999991</v>
      </c>
      <c r="H215" s="72">
        <v>5.04</v>
      </c>
      <c r="I215" s="70" t="s">
        <v>1988</v>
      </c>
      <c r="J215" s="70" t="s">
        <v>2222</v>
      </c>
      <c r="L215" s="171">
        <f>_xlfn.XLOOKUP($J215,Key!$M:$M,Key!$N:$N)</f>
        <v>1.08</v>
      </c>
    </row>
    <row r="216" spans="2:12" ht="15" customHeight="1" x14ac:dyDescent="0.25">
      <c r="B216" s="70" t="s">
        <v>329</v>
      </c>
      <c r="C216" s="70" t="s">
        <v>9</v>
      </c>
      <c r="D216" s="70" t="s">
        <v>332</v>
      </c>
      <c r="E216" s="70" t="s">
        <v>331</v>
      </c>
      <c r="F216" s="71">
        <v>3.3824999999999998</v>
      </c>
      <c r="G216" s="72">
        <v>11.39</v>
      </c>
      <c r="H216" s="72">
        <v>10.11</v>
      </c>
      <c r="I216" s="70" t="s">
        <v>1988</v>
      </c>
      <c r="J216" s="70" t="s">
        <v>2222</v>
      </c>
      <c r="L216" s="171">
        <f>_xlfn.XLOOKUP($J216,Key!$M:$M,Key!$N:$N)</f>
        <v>1.08</v>
      </c>
    </row>
    <row r="217" spans="2:12" ht="15" customHeight="1" x14ac:dyDescent="0.25">
      <c r="B217" s="70" t="s">
        <v>329</v>
      </c>
      <c r="C217" s="70" t="s">
        <v>11</v>
      </c>
      <c r="D217" s="70" t="s">
        <v>333</v>
      </c>
      <c r="E217" s="70" t="s">
        <v>331</v>
      </c>
      <c r="F217" s="71">
        <v>4.1452999999999998</v>
      </c>
      <c r="G217" s="72">
        <v>13.53</v>
      </c>
      <c r="H217" s="72">
        <v>9.7799999999999994</v>
      </c>
      <c r="I217" s="70" t="s">
        <v>1988</v>
      </c>
      <c r="J217" s="70" t="s">
        <v>2222</v>
      </c>
      <c r="L217" s="171">
        <f>_xlfn.XLOOKUP($J217,Key!$M:$M,Key!$N:$N)</f>
        <v>1.08</v>
      </c>
    </row>
    <row r="218" spans="2:12" s="3" customFormat="1" ht="15" customHeight="1" x14ac:dyDescent="0.25">
      <c r="B218" s="73" t="s">
        <v>329</v>
      </c>
      <c r="C218" s="73" t="s">
        <v>13</v>
      </c>
      <c r="D218" s="73" t="s">
        <v>334</v>
      </c>
      <c r="E218" s="73" t="s">
        <v>331</v>
      </c>
      <c r="F218" s="74">
        <v>5.5430999999999999</v>
      </c>
      <c r="G218" s="75">
        <v>16.559999999999999</v>
      </c>
      <c r="H218" s="75">
        <v>10.11</v>
      </c>
      <c r="I218" s="73" t="s">
        <v>1988</v>
      </c>
      <c r="J218" s="73" t="s">
        <v>2222</v>
      </c>
      <c r="K218" s="173"/>
      <c r="L218" s="172">
        <f>_xlfn.XLOOKUP($J218,Key!$M:$M,Key!$N:$N)</f>
        <v>1.08</v>
      </c>
    </row>
    <row r="219" spans="2:12" ht="15" customHeight="1" x14ac:dyDescent="0.25">
      <c r="B219" s="70" t="s">
        <v>335</v>
      </c>
      <c r="C219" s="70" t="s">
        <v>6</v>
      </c>
      <c r="D219" s="70" t="s">
        <v>336</v>
      </c>
      <c r="E219" s="70" t="s">
        <v>337</v>
      </c>
      <c r="F219" s="71">
        <v>0.82089999999999996</v>
      </c>
      <c r="G219" s="72">
        <v>3.65</v>
      </c>
      <c r="H219" s="72">
        <v>4.1399999999999997</v>
      </c>
      <c r="I219" s="70" t="s">
        <v>1988</v>
      </c>
      <c r="J219" s="70" t="s">
        <v>2222</v>
      </c>
      <c r="L219" s="171">
        <f>_xlfn.XLOOKUP($J219,Key!$M:$M,Key!$N:$N)</f>
        <v>1.08</v>
      </c>
    </row>
    <row r="220" spans="2:12" ht="15" customHeight="1" x14ac:dyDescent="0.25">
      <c r="B220" s="70" t="s">
        <v>335</v>
      </c>
      <c r="C220" s="70" t="s">
        <v>9</v>
      </c>
      <c r="D220" s="70" t="s">
        <v>338</v>
      </c>
      <c r="E220" s="70" t="s">
        <v>337</v>
      </c>
      <c r="F220" s="71">
        <v>1.4491000000000001</v>
      </c>
      <c r="G220" s="72">
        <v>6.46</v>
      </c>
      <c r="H220" s="72">
        <v>4.68</v>
      </c>
      <c r="I220" s="70" t="s">
        <v>1988</v>
      </c>
      <c r="J220" s="70" t="s">
        <v>2222</v>
      </c>
      <c r="L220" s="171">
        <f>_xlfn.XLOOKUP($J220,Key!$M:$M,Key!$N:$N)</f>
        <v>1.08</v>
      </c>
    </row>
    <row r="221" spans="2:12" ht="15" customHeight="1" x14ac:dyDescent="0.25">
      <c r="B221" s="70" t="s">
        <v>335</v>
      </c>
      <c r="C221" s="70" t="s">
        <v>11</v>
      </c>
      <c r="D221" s="70" t="s">
        <v>339</v>
      </c>
      <c r="E221" s="70" t="s">
        <v>337</v>
      </c>
      <c r="F221" s="71">
        <v>2.0310000000000001</v>
      </c>
      <c r="G221" s="72">
        <v>8.98</v>
      </c>
      <c r="H221" s="72">
        <v>5.69</v>
      </c>
      <c r="I221" s="70" t="s">
        <v>1988</v>
      </c>
      <c r="J221" s="70" t="s">
        <v>2222</v>
      </c>
      <c r="L221" s="171">
        <f>_xlfn.XLOOKUP($J221,Key!$M:$M,Key!$N:$N)</f>
        <v>1.08</v>
      </c>
    </row>
    <row r="222" spans="2:12" s="3" customFormat="1" ht="15" customHeight="1" x14ac:dyDescent="0.25">
      <c r="B222" s="73" t="s">
        <v>335</v>
      </c>
      <c r="C222" s="73" t="s">
        <v>13</v>
      </c>
      <c r="D222" s="73" t="s">
        <v>340</v>
      </c>
      <c r="E222" s="73" t="s">
        <v>337</v>
      </c>
      <c r="F222" s="74">
        <v>2.1827999999999999</v>
      </c>
      <c r="G222" s="75">
        <v>8.98</v>
      </c>
      <c r="H222" s="75">
        <v>8.1300000000000008</v>
      </c>
      <c r="I222" s="73" t="s">
        <v>1988</v>
      </c>
      <c r="J222" s="73" t="s">
        <v>2222</v>
      </c>
      <c r="K222" s="173"/>
      <c r="L222" s="172">
        <f>_xlfn.XLOOKUP($J222,Key!$M:$M,Key!$N:$N)</f>
        <v>1.08</v>
      </c>
    </row>
    <row r="223" spans="2:12" ht="15" customHeight="1" x14ac:dyDescent="0.25">
      <c r="B223" s="70" t="s">
        <v>341</v>
      </c>
      <c r="C223" s="70" t="s">
        <v>6</v>
      </c>
      <c r="D223" s="70" t="s">
        <v>342</v>
      </c>
      <c r="E223" s="70" t="s">
        <v>343</v>
      </c>
      <c r="F223" s="71">
        <v>0.36580000000000001</v>
      </c>
      <c r="G223" s="72">
        <v>2.0099999999999998</v>
      </c>
      <c r="H223" s="72">
        <v>4.45</v>
      </c>
      <c r="I223" s="70" t="s">
        <v>2008</v>
      </c>
      <c r="J223" s="70" t="s">
        <v>2009</v>
      </c>
      <c r="L223" s="171">
        <f>_xlfn.XLOOKUP($J223,Key!$M:$M,Key!$N:$N)</f>
        <v>1.1299999999999999</v>
      </c>
    </row>
    <row r="224" spans="2:12" ht="15" customHeight="1" x14ac:dyDescent="0.25">
      <c r="B224" s="70" t="s">
        <v>341</v>
      </c>
      <c r="C224" s="70" t="s">
        <v>9</v>
      </c>
      <c r="D224" s="70" t="s">
        <v>344</v>
      </c>
      <c r="E224" s="70" t="s">
        <v>343</v>
      </c>
      <c r="F224" s="71">
        <v>0.5403</v>
      </c>
      <c r="G224" s="72">
        <v>2.79</v>
      </c>
      <c r="H224" s="72">
        <v>4.68</v>
      </c>
      <c r="I224" s="70" t="s">
        <v>2008</v>
      </c>
      <c r="J224" s="70" t="s">
        <v>2009</v>
      </c>
      <c r="L224" s="171">
        <f>_xlfn.XLOOKUP($J224,Key!$M:$M,Key!$N:$N)</f>
        <v>1.1299999999999999</v>
      </c>
    </row>
    <row r="225" spans="2:12" ht="15" customHeight="1" x14ac:dyDescent="0.25">
      <c r="B225" s="70" t="s">
        <v>341</v>
      </c>
      <c r="C225" s="70" t="s">
        <v>11</v>
      </c>
      <c r="D225" s="70" t="s">
        <v>345</v>
      </c>
      <c r="E225" s="70" t="s">
        <v>343</v>
      </c>
      <c r="F225" s="71">
        <v>0.87270000000000003</v>
      </c>
      <c r="G225" s="72">
        <v>4.16</v>
      </c>
      <c r="H225" s="72">
        <v>9.82</v>
      </c>
      <c r="I225" s="70" t="s">
        <v>2008</v>
      </c>
      <c r="J225" s="70" t="s">
        <v>2009</v>
      </c>
      <c r="L225" s="171">
        <f>_xlfn.XLOOKUP($J225,Key!$M:$M,Key!$N:$N)</f>
        <v>1.1299999999999999</v>
      </c>
    </row>
    <row r="226" spans="2:12" s="3" customFormat="1" ht="15" customHeight="1" x14ac:dyDescent="0.25">
      <c r="B226" s="73" t="s">
        <v>341</v>
      </c>
      <c r="C226" s="73" t="s">
        <v>13</v>
      </c>
      <c r="D226" s="73" t="s">
        <v>346</v>
      </c>
      <c r="E226" s="73" t="s">
        <v>343</v>
      </c>
      <c r="F226" s="74">
        <v>1.2707999999999999</v>
      </c>
      <c r="G226" s="75">
        <v>4.43</v>
      </c>
      <c r="H226" s="75">
        <v>11.22</v>
      </c>
      <c r="I226" s="73" t="s">
        <v>2008</v>
      </c>
      <c r="J226" s="73" t="s">
        <v>2009</v>
      </c>
      <c r="K226" s="173"/>
      <c r="L226" s="172">
        <f>_xlfn.XLOOKUP($J226,Key!$M:$M,Key!$N:$N)</f>
        <v>1.1299999999999999</v>
      </c>
    </row>
    <row r="227" spans="2:12" ht="15" customHeight="1" x14ac:dyDescent="0.25">
      <c r="B227" s="70" t="s">
        <v>347</v>
      </c>
      <c r="C227" s="70" t="s">
        <v>6</v>
      </c>
      <c r="D227" s="70" t="s">
        <v>348</v>
      </c>
      <c r="E227" s="70" t="s">
        <v>349</v>
      </c>
      <c r="F227" s="71">
        <v>0.55830000000000002</v>
      </c>
      <c r="G227" s="72">
        <v>2.42</v>
      </c>
      <c r="H227" s="72">
        <v>3.05</v>
      </c>
      <c r="I227" s="70" t="s">
        <v>1988</v>
      </c>
      <c r="J227" s="70" t="s">
        <v>2222</v>
      </c>
      <c r="L227" s="171">
        <f>_xlfn.XLOOKUP($J227,Key!$M:$M,Key!$N:$N)</f>
        <v>1.08</v>
      </c>
    </row>
    <row r="228" spans="2:12" ht="15" customHeight="1" x14ac:dyDescent="0.25">
      <c r="B228" s="70" t="s">
        <v>347</v>
      </c>
      <c r="C228" s="70" t="s">
        <v>9</v>
      </c>
      <c r="D228" s="70" t="s">
        <v>350</v>
      </c>
      <c r="E228" s="70" t="s">
        <v>349</v>
      </c>
      <c r="F228" s="71">
        <v>0.74270000000000003</v>
      </c>
      <c r="G228" s="72">
        <v>3.11</v>
      </c>
      <c r="H228" s="72">
        <v>3.07</v>
      </c>
      <c r="I228" s="70" t="s">
        <v>1988</v>
      </c>
      <c r="J228" s="70" t="s">
        <v>2222</v>
      </c>
      <c r="L228" s="171">
        <f>_xlfn.XLOOKUP($J228,Key!$M:$M,Key!$N:$N)</f>
        <v>1.08</v>
      </c>
    </row>
    <row r="229" spans="2:12" ht="15" customHeight="1" x14ac:dyDescent="0.25">
      <c r="B229" s="70" t="s">
        <v>347</v>
      </c>
      <c r="C229" s="70" t="s">
        <v>11</v>
      </c>
      <c r="D229" s="70" t="s">
        <v>351</v>
      </c>
      <c r="E229" s="70" t="s">
        <v>349</v>
      </c>
      <c r="F229" s="71">
        <v>1.0722</v>
      </c>
      <c r="G229" s="72">
        <v>4.22</v>
      </c>
      <c r="H229" s="72">
        <v>5.28</v>
      </c>
      <c r="I229" s="70" t="s">
        <v>1988</v>
      </c>
      <c r="J229" s="70" t="s">
        <v>2222</v>
      </c>
      <c r="L229" s="171">
        <f>_xlfn.XLOOKUP($J229,Key!$M:$M,Key!$N:$N)</f>
        <v>1.08</v>
      </c>
    </row>
    <row r="230" spans="2:12" s="3" customFormat="1" ht="15" customHeight="1" x14ac:dyDescent="0.25">
      <c r="B230" s="73" t="s">
        <v>347</v>
      </c>
      <c r="C230" s="73" t="s">
        <v>13</v>
      </c>
      <c r="D230" s="73" t="s">
        <v>352</v>
      </c>
      <c r="E230" s="73" t="s">
        <v>349</v>
      </c>
      <c r="F230" s="74">
        <v>1.6904999999999999</v>
      </c>
      <c r="G230" s="75">
        <v>4.84</v>
      </c>
      <c r="H230" s="75">
        <v>6.63</v>
      </c>
      <c r="I230" s="73" t="s">
        <v>1988</v>
      </c>
      <c r="J230" s="73" t="s">
        <v>2222</v>
      </c>
      <c r="K230" s="173"/>
      <c r="L230" s="172">
        <f>_xlfn.XLOOKUP($J230,Key!$M:$M,Key!$N:$N)</f>
        <v>1.08</v>
      </c>
    </row>
    <row r="231" spans="2:12" ht="15" customHeight="1" x14ac:dyDescent="0.25">
      <c r="B231" s="70" t="s">
        <v>353</v>
      </c>
      <c r="C231" s="70" t="s">
        <v>6</v>
      </c>
      <c r="D231" s="70" t="s">
        <v>354</v>
      </c>
      <c r="E231" s="70" t="s">
        <v>355</v>
      </c>
      <c r="F231" s="71">
        <v>0.55000000000000004</v>
      </c>
      <c r="G231" s="72">
        <v>1.92</v>
      </c>
      <c r="H231" s="72">
        <v>1.53</v>
      </c>
      <c r="I231" s="70" t="s">
        <v>1988</v>
      </c>
      <c r="J231" s="70" t="s">
        <v>2222</v>
      </c>
      <c r="L231" s="171">
        <f>_xlfn.XLOOKUP($J231,Key!$M:$M,Key!$N:$N)</f>
        <v>1.08</v>
      </c>
    </row>
    <row r="232" spans="2:12" ht="15" customHeight="1" x14ac:dyDescent="0.25">
      <c r="B232" s="70" t="s">
        <v>353</v>
      </c>
      <c r="C232" s="70" t="s">
        <v>9</v>
      </c>
      <c r="D232" s="70" t="s">
        <v>356</v>
      </c>
      <c r="E232" s="70" t="s">
        <v>355</v>
      </c>
      <c r="F232" s="71">
        <v>0.7157</v>
      </c>
      <c r="G232" s="72">
        <v>2.62</v>
      </c>
      <c r="H232" s="72">
        <v>2.5099999999999998</v>
      </c>
      <c r="I232" s="70" t="s">
        <v>1988</v>
      </c>
      <c r="J232" s="70" t="s">
        <v>2222</v>
      </c>
      <c r="L232" s="171">
        <f>_xlfn.XLOOKUP($J232,Key!$M:$M,Key!$N:$N)</f>
        <v>1.08</v>
      </c>
    </row>
    <row r="233" spans="2:12" ht="15" customHeight="1" x14ac:dyDescent="0.25">
      <c r="B233" s="70" t="s">
        <v>353</v>
      </c>
      <c r="C233" s="70" t="s">
        <v>11</v>
      </c>
      <c r="D233" s="70" t="s">
        <v>357</v>
      </c>
      <c r="E233" s="70" t="s">
        <v>355</v>
      </c>
      <c r="F233" s="71">
        <v>1.0928</v>
      </c>
      <c r="G233" s="72">
        <v>4.0199999999999996</v>
      </c>
      <c r="H233" s="72">
        <v>3.98</v>
      </c>
      <c r="I233" s="70" t="s">
        <v>1988</v>
      </c>
      <c r="J233" s="70" t="s">
        <v>2222</v>
      </c>
      <c r="L233" s="171">
        <f>_xlfn.XLOOKUP($J233,Key!$M:$M,Key!$N:$N)</f>
        <v>1.08</v>
      </c>
    </row>
    <row r="234" spans="2:12" s="3" customFormat="1" ht="15" customHeight="1" x14ac:dyDescent="0.25">
      <c r="B234" s="73" t="s">
        <v>353</v>
      </c>
      <c r="C234" s="73" t="s">
        <v>13</v>
      </c>
      <c r="D234" s="73" t="s">
        <v>358</v>
      </c>
      <c r="E234" s="73" t="s">
        <v>355</v>
      </c>
      <c r="F234" s="74">
        <v>1.7603</v>
      </c>
      <c r="G234" s="75">
        <v>4.8899999999999997</v>
      </c>
      <c r="H234" s="75">
        <v>6.15</v>
      </c>
      <c r="I234" s="73" t="s">
        <v>1988</v>
      </c>
      <c r="J234" s="73" t="s">
        <v>2222</v>
      </c>
      <c r="K234" s="173"/>
      <c r="L234" s="172">
        <f>_xlfn.XLOOKUP($J234,Key!$M:$M,Key!$N:$N)</f>
        <v>1.08</v>
      </c>
    </row>
    <row r="235" spans="2:12" ht="15" customHeight="1" x14ac:dyDescent="0.25">
      <c r="B235" s="70" t="s">
        <v>359</v>
      </c>
      <c r="C235" s="70" t="s">
        <v>6</v>
      </c>
      <c r="D235" s="70" t="s">
        <v>360</v>
      </c>
      <c r="E235" s="70" t="s">
        <v>361</v>
      </c>
      <c r="F235" s="71">
        <v>0.59499999999999997</v>
      </c>
      <c r="G235" s="72">
        <v>2.0099999999999998</v>
      </c>
      <c r="H235" s="72">
        <v>1.81</v>
      </c>
      <c r="I235" s="70" t="s">
        <v>2006</v>
      </c>
      <c r="J235" s="70" t="s">
        <v>2007</v>
      </c>
      <c r="L235" s="171">
        <f>_xlfn.XLOOKUP($J235,Key!$M:$M,Key!$N:$N)</f>
        <v>1</v>
      </c>
    </row>
    <row r="236" spans="2:12" ht="15" customHeight="1" x14ac:dyDescent="0.25">
      <c r="B236" s="70" t="s">
        <v>359</v>
      </c>
      <c r="C236" s="70" t="s">
        <v>9</v>
      </c>
      <c r="D236" s="70" t="s">
        <v>362</v>
      </c>
      <c r="E236" s="70" t="s">
        <v>361</v>
      </c>
      <c r="F236" s="71">
        <v>0.75190000000000001</v>
      </c>
      <c r="G236" s="72">
        <v>2.64</v>
      </c>
      <c r="H236" s="72">
        <v>2.46</v>
      </c>
      <c r="I236" s="70" t="s">
        <v>2006</v>
      </c>
      <c r="J236" s="70" t="s">
        <v>2007</v>
      </c>
      <c r="L236" s="171">
        <f>_xlfn.XLOOKUP($J236,Key!$M:$M,Key!$N:$N)</f>
        <v>1</v>
      </c>
    </row>
    <row r="237" spans="2:12" ht="15" customHeight="1" x14ac:dyDescent="0.25">
      <c r="B237" s="70" t="s">
        <v>359</v>
      </c>
      <c r="C237" s="70" t="s">
        <v>11</v>
      </c>
      <c r="D237" s="70" t="s">
        <v>363</v>
      </c>
      <c r="E237" s="70" t="s">
        <v>361</v>
      </c>
      <c r="F237" s="71">
        <v>1.1086</v>
      </c>
      <c r="G237" s="72">
        <v>3.98</v>
      </c>
      <c r="H237" s="72">
        <v>4.08</v>
      </c>
      <c r="I237" s="70" t="s">
        <v>2006</v>
      </c>
      <c r="J237" s="70" t="s">
        <v>2007</v>
      </c>
      <c r="L237" s="171">
        <f>_xlfn.XLOOKUP($J237,Key!$M:$M,Key!$N:$N)</f>
        <v>1</v>
      </c>
    </row>
    <row r="238" spans="2:12" s="3" customFormat="1" ht="15" customHeight="1" x14ac:dyDescent="0.25">
      <c r="B238" s="73" t="s">
        <v>359</v>
      </c>
      <c r="C238" s="73" t="s">
        <v>13</v>
      </c>
      <c r="D238" s="73" t="s">
        <v>364</v>
      </c>
      <c r="E238" s="73" t="s">
        <v>361</v>
      </c>
      <c r="F238" s="74">
        <v>1.9892000000000001</v>
      </c>
      <c r="G238" s="75">
        <v>6.12</v>
      </c>
      <c r="H238" s="75">
        <v>6.16</v>
      </c>
      <c r="I238" s="73" t="s">
        <v>2006</v>
      </c>
      <c r="J238" s="73" t="s">
        <v>2007</v>
      </c>
      <c r="K238" s="173"/>
      <c r="L238" s="172">
        <f>_xlfn.XLOOKUP($J238,Key!$M:$M,Key!$N:$N)</f>
        <v>1</v>
      </c>
    </row>
    <row r="239" spans="2:12" ht="15" customHeight="1" x14ac:dyDescent="0.25">
      <c r="B239" s="70" t="s">
        <v>365</v>
      </c>
      <c r="C239" s="70" t="s">
        <v>6</v>
      </c>
      <c r="D239" s="70" t="s">
        <v>366</v>
      </c>
      <c r="E239" s="70" t="s">
        <v>367</v>
      </c>
      <c r="F239" s="71">
        <v>0.64049999999999996</v>
      </c>
      <c r="G239" s="72">
        <v>2.27</v>
      </c>
      <c r="H239" s="72">
        <v>2.4900000000000002</v>
      </c>
      <c r="I239" s="70" t="s">
        <v>1995</v>
      </c>
      <c r="J239" s="70" t="s">
        <v>1996</v>
      </c>
      <c r="L239" s="171">
        <f>_xlfn.XLOOKUP($J239,Key!$M:$M,Key!$N:$N)</f>
        <v>1.37</v>
      </c>
    </row>
    <row r="240" spans="2:12" ht="15" customHeight="1" x14ac:dyDescent="0.25">
      <c r="B240" s="70" t="s">
        <v>365</v>
      </c>
      <c r="C240" s="70" t="s">
        <v>9</v>
      </c>
      <c r="D240" s="70" t="s">
        <v>368</v>
      </c>
      <c r="E240" s="70" t="s">
        <v>367</v>
      </c>
      <c r="F240" s="71">
        <v>0.82499999999999996</v>
      </c>
      <c r="G240" s="72">
        <v>3.13</v>
      </c>
      <c r="H240" s="72">
        <v>3.28</v>
      </c>
      <c r="I240" s="70" t="s">
        <v>1995</v>
      </c>
      <c r="J240" s="70" t="s">
        <v>1996</v>
      </c>
      <c r="L240" s="171">
        <f>_xlfn.XLOOKUP($J240,Key!$M:$M,Key!$N:$N)</f>
        <v>1.37</v>
      </c>
    </row>
    <row r="241" spans="2:12" ht="15" customHeight="1" x14ac:dyDescent="0.25">
      <c r="B241" s="70" t="s">
        <v>365</v>
      </c>
      <c r="C241" s="70" t="s">
        <v>11</v>
      </c>
      <c r="D241" s="70" t="s">
        <v>369</v>
      </c>
      <c r="E241" s="70" t="s">
        <v>367</v>
      </c>
      <c r="F241" s="71">
        <v>1.1326000000000001</v>
      </c>
      <c r="G241" s="72">
        <v>4.5999999999999996</v>
      </c>
      <c r="H241" s="72">
        <v>4.74</v>
      </c>
      <c r="I241" s="70" t="s">
        <v>1995</v>
      </c>
      <c r="J241" s="70" t="s">
        <v>1996</v>
      </c>
      <c r="L241" s="171">
        <f>_xlfn.XLOOKUP($J241,Key!$M:$M,Key!$N:$N)</f>
        <v>1.37</v>
      </c>
    </row>
    <row r="242" spans="2:12" s="3" customFormat="1" ht="15" customHeight="1" x14ac:dyDescent="0.25">
      <c r="B242" s="73" t="s">
        <v>365</v>
      </c>
      <c r="C242" s="73" t="s">
        <v>13</v>
      </c>
      <c r="D242" s="73" t="s">
        <v>370</v>
      </c>
      <c r="E242" s="73" t="s">
        <v>367</v>
      </c>
      <c r="F242" s="74">
        <v>1.706</v>
      </c>
      <c r="G242" s="75">
        <v>6.59</v>
      </c>
      <c r="H242" s="75">
        <v>6.85</v>
      </c>
      <c r="I242" s="73" t="s">
        <v>1995</v>
      </c>
      <c r="J242" s="73" t="s">
        <v>1996</v>
      </c>
      <c r="K242" s="173"/>
      <c r="L242" s="172">
        <f>_xlfn.XLOOKUP($J242,Key!$M:$M,Key!$N:$N)</f>
        <v>1.37</v>
      </c>
    </row>
    <row r="243" spans="2:12" ht="15" customHeight="1" x14ac:dyDescent="0.25">
      <c r="B243" s="70" t="s">
        <v>371</v>
      </c>
      <c r="C243" s="70" t="s">
        <v>6</v>
      </c>
      <c r="D243" s="70" t="s">
        <v>372</v>
      </c>
      <c r="E243" s="70" t="s">
        <v>373</v>
      </c>
      <c r="F243" s="71">
        <v>0.58750000000000002</v>
      </c>
      <c r="G243" s="72">
        <v>2.68</v>
      </c>
      <c r="H243" s="72">
        <v>2.5299999999999998</v>
      </c>
      <c r="I243" s="70" t="s">
        <v>1988</v>
      </c>
      <c r="J243" s="70" t="s">
        <v>2222</v>
      </c>
      <c r="L243" s="171">
        <f>_xlfn.XLOOKUP($J243,Key!$M:$M,Key!$N:$N)</f>
        <v>1.08</v>
      </c>
    </row>
    <row r="244" spans="2:12" ht="15" customHeight="1" x14ac:dyDescent="0.25">
      <c r="B244" s="70" t="s">
        <v>371</v>
      </c>
      <c r="C244" s="70" t="s">
        <v>9</v>
      </c>
      <c r="D244" s="70" t="s">
        <v>374</v>
      </c>
      <c r="E244" s="70" t="s">
        <v>373</v>
      </c>
      <c r="F244" s="71">
        <v>0.65039999999999998</v>
      </c>
      <c r="G244" s="72">
        <v>3.1</v>
      </c>
      <c r="H244" s="72">
        <v>3.6</v>
      </c>
      <c r="I244" s="70" t="s">
        <v>1988</v>
      </c>
      <c r="J244" s="70" t="s">
        <v>2222</v>
      </c>
      <c r="L244" s="171">
        <f>_xlfn.XLOOKUP($J244,Key!$M:$M,Key!$N:$N)</f>
        <v>1.08</v>
      </c>
    </row>
    <row r="245" spans="2:12" ht="15" customHeight="1" x14ac:dyDescent="0.25">
      <c r="B245" s="70" t="s">
        <v>371</v>
      </c>
      <c r="C245" s="70" t="s">
        <v>11</v>
      </c>
      <c r="D245" s="70" t="s">
        <v>375</v>
      </c>
      <c r="E245" s="70" t="s">
        <v>373</v>
      </c>
      <c r="F245" s="71">
        <v>0.9244</v>
      </c>
      <c r="G245" s="72">
        <v>4.43</v>
      </c>
      <c r="H245" s="72">
        <v>4.82</v>
      </c>
      <c r="I245" s="70" t="s">
        <v>1988</v>
      </c>
      <c r="J245" s="70" t="s">
        <v>2222</v>
      </c>
      <c r="L245" s="171">
        <f>_xlfn.XLOOKUP($J245,Key!$M:$M,Key!$N:$N)</f>
        <v>1.08</v>
      </c>
    </row>
    <row r="246" spans="2:12" s="3" customFormat="1" ht="15" customHeight="1" x14ac:dyDescent="0.25">
      <c r="B246" s="73" t="s">
        <v>371</v>
      </c>
      <c r="C246" s="73" t="s">
        <v>13</v>
      </c>
      <c r="D246" s="73" t="s">
        <v>376</v>
      </c>
      <c r="E246" s="73" t="s">
        <v>373</v>
      </c>
      <c r="F246" s="74">
        <v>1.7189000000000001</v>
      </c>
      <c r="G246" s="75">
        <v>7.32</v>
      </c>
      <c r="H246" s="75">
        <v>7.63</v>
      </c>
      <c r="I246" s="73" t="s">
        <v>1988</v>
      </c>
      <c r="J246" s="73" t="s">
        <v>2222</v>
      </c>
      <c r="K246" s="173"/>
      <c r="L246" s="172">
        <f>_xlfn.XLOOKUP($J246,Key!$M:$M,Key!$N:$N)</f>
        <v>1.08</v>
      </c>
    </row>
    <row r="247" spans="2:12" ht="15" customHeight="1" x14ac:dyDescent="0.25">
      <c r="B247" s="70" t="s">
        <v>377</v>
      </c>
      <c r="C247" s="70" t="s">
        <v>6</v>
      </c>
      <c r="D247" s="70" t="s">
        <v>378</v>
      </c>
      <c r="E247" s="70" t="s">
        <v>379</v>
      </c>
      <c r="F247" s="71">
        <v>0.2792</v>
      </c>
      <c r="G247" s="72">
        <v>1.84</v>
      </c>
      <c r="H247" s="72">
        <v>1.41</v>
      </c>
      <c r="I247" s="70" t="s">
        <v>1988</v>
      </c>
      <c r="J247" s="70" t="s">
        <v>2222</v>
      </c>
      <c r="L247" s="171">
        <f>_xlfn.XLOOKUP($J247,Key!$M:$M,Key!$N:$N)</f>
        <v>1.08</v>
      </c>
    </row>
    <row r="248" spans="2:12" ht="15" customHeight="1" x14ac:dyDescent="0.25">
      <c r="B248" s="70" t="s">
        <v>377</v>
      </c>
      <c r="C248" s="70" t="s">
        <v>9</v>
      </c>
      <c r="D248" s="70" t="s">
        <v>380</v>
      </c>
      <c r="E248" s="70" t="s">
        <v>379</v>
      </c>
      <c r="F248" s="71">
        <v>0.44309999999999999</v>
      </c>
      <c r="G248" s="72">
        <v>2.58</v>
      </c>
      <c r="H248" s="72">
        <v>2.17</v>
      </c>
      <c r="I248" s="70" t="s">
        <v>1988</v>
      </c>
      <c r="J248" s="70" t="s">
        <v>2222</v>
      </c>
      <c r="L248" s="171">
        <f>_xlfn.XLOOKUP($J248,Key!$M:$M,Key!$N:$N)</f>
        <v>1.08</v>
      </c>
    </row>
    <row r="249" spans="2:12" ht="15" customHeight="1" x14ac:dyDescent="0.25">
      <c r="B249" s="70" t="s">
        <v>377</v>
      </c>
      <c r="C249" s="70" t="s">
        <v>11</v>
      </c>
      <c r="D249" s="70" t="s">
        <v>381</v>
      </c>
      <c r="E249" s="70" t="s">
        <v>379</v>
      </c>
      <c r="F249" s="71">
        <v>0.80649999999999999</v>
      </c>
      <c r="G249" s="72">
        <v>4</v>
      </c>
      <c r="H249" s="72">
        <v>3.74</v>
      </c>
      <c r="I249" s="70" t="s">
        <v>1988</v>
      </c>
      <c r="J249" s="70" t="s">
        <v>2222</v>
      </c>
      <c r="L249" s="171">
        <f>_xlfn.XLOOKUP($J249,Key!$M:$M,Key!$N:$N)</f>
        <v>1.08</v>
      </c>
    </row>
    <row r="250" spans="2:12" s="3" customFormat="1" ht="15" customHeight="1" x14ac:dyDescent="0.25">
      <c r="B250" s="73" t="s">
        <v>377</v>
      </c>
      <c r="C250" s="73" t="s">
        <v>13</v>
      </c>
      <c r="D250" s="73" t="s">
        <v>382</v>
      </c>
      <c r="E250" s="73" t="s">
        <v>379</v>
      </c>
      <c r="F250" s="74">
        <v>1.5214000000000001</v>
      </c>
      <c r="G250" s="75">
        <v>6.23</v>
      </c>
      <c r="H250" s="75">
        <v>5.26</v>
      </c>
      <c r="I250" s="73" t="s">
        <v>1988</v>
      </c>
      <c r="J250" s="73" t="s">
        <v>2222</v>
      </c>
      <c r="K250" s="173"/>
      <c r="L250" s="172">
        <f>_xlfn.XLOOKUP($J250,Key!$M:$M,Key!$N:$N)</f>
        <v>1.08</v>
      </c>
    </row>
    <row r="251" spans="2:12" ht="15" customHeight="1" x14ac:dyDescent="0.25">
      <c r="B251" s="70" t="s">
        <v>383</v>
      </c>
      <c r="C251" s="70" t="s">
        <v>6</v>
      </c>
      <c r="D251" s="70" t="s">
        <v>384</v>
      </c>
      <c r="E251" s="70" t="s">
        <v>385</v>
      </c>
      <c r="F251" s="71">
        <v>0.4713</v>
      </c>
      <c r="G251" s="72">
        <v>2.23</v>
      </c>
      <c r="H251" s="72">
        <v>1.93</v>
      </c>
      <c r="I251" s="70" t="s">
        <v>1988</v>
      </c>
      <c r="J251" s="70" t="s">
        <v>2222</v>
      </c>
      <c r="L251" s="171">
        <f>_xlfn.XLOOKUP($J251,Key!$M:$M,Key!$N:$N)</f>
        <v>1.08</v>
      </c>
    </row>
    <row r="252" spans="2:12" ht="15" customHeight="1" x14ac:dyDescent="0.25">
      <c r="B252" s="70" t="s">
        <v>383</v>
      </c>
      <c r="C252" s="70" t="s">
        <v>9</v>
      </c>
      <c r="D252" s="70" t="s">
        <v>386</v>
      </c>
      <c r="E252" s="70" t="s">
        <v>385</v>
      </c>
      <c r="F252" s="71">
        <v>0.64480000000000004</v>
      </c>
      <c r="G252" s="72">
        <v>2.99</v>
      </c>
      <c r="H252" s="72">
        <v>2.64</v>
      </c>
      <c r="I252" s="70" t="s">
        <v>1988</v>
      </c>
      <c r="J252" s="70" t="s">
        <v>2222</v>
      </c>
      <c r="L252" s="171">
        <f>_xlfn.XLOOKUP($J252,Key!$M:$M,Key!$N:$N)</f>
        <v>1.08</v>
      </c>
    </row>
    <row r="253" spans="2:12" ht="15" customHeight="1" x14ac:dyDescent="0.25">
      <c r="B253" s="70" t="s">
        <v>383</v>
      </c>
      <c r="C253" s="70" t="s">
        <v>11</v>
      </c>
      <c r="D253" s="70" t="s">
        <v>387</v>
      </c>
      <c r="E253" s="70" t="s">
        <v>385</v>
      </c>
      <c r="F253" s="71">
        <v>0.92649999999999999</v>
      </c>
      <c r="G253" s="72">
        <v>4.21</v>
      </c>
      <c r="H253" s="72">
        <v>3.81</v>
      </c>
      <c r="I253" s="70" t="s">
        <v>1988</v>
      </c>
      <c r="J253" s="70" t="s">
        <v>2222</v>
      </c>
      <c r="L253" s="171">
        <f>_xlfn.XLOOKUP($J253,Key!$M:$M,Key!$N:$N)</f>
        <v>1.08</v>
      </c>
    </row>
    <row r="254" spans="2:12" s="3" customFormat="1" ht="15" customHeight="1" x14ac:dyDescent="0.25">
      <c r="B254" s="73" t="s">
        <v>383</v>
      </c>
      <c r="C254" s="73" t="s">
        <v>13</v>
      </c>
      <c r="D254" s="73" t="s">
        <v>388</v>
      </c>
      <c r="E254" s="73" t="s">
        <v>385</v>
      </c>
      <c r="F254" s="74">
        <v>1.4459</v>
      </c>
      <c r="G254" s="75">
        <v>5.78</v>
      </c>
      <c r="H254" s="75">
        <v>5.97</v>
      </c>
      <c r="I254" s="73" t="s">
        <v>1988</v>
      </c>
      <c r="J254" s="73" t="s">
        <v>2222</v>
      </c>
      <c r="K254" s="173"/>
      <c r="L254" s="172">
        <f>_xlfn.XLOOKUP($J254,Key!$M:$M,Key!$N:$N)</f>
        <v>1.08</v>
      </c>
    </row>
    <row r="255" spans="2:12" ht="15" customHeight="1" x14ac:dyDescent="0.25">
      <c r="B255" s="70" t="s">
        <v>389</v>
      </c>
      <c r="C255" s="70" t="s">
        <v>6</v>
      </c>
      <c r="D255" s="70" t="s">
        <v>390</v>
      </c>
      <c r="E255" s="70" t="s">
        <v>391</v>
      </c>
      <c r="F255" s="71">
        <v>0.5323</v>
      </c>
      <c r="G255" s="72">
        <v>2.2799999999999998</v>
      </c>
      <c r="H255" s="72">
        <v>1.97</v>
      </c>
      <c r="I255" s="70" t="s">
        <v>1988</v>
      </c>
      <c r="J255" s="70" t="s">
        <v>2222</v>
      </c>
      <c r="L255" s="171">
        <f>_xlfn.XLOOKUP($J255,Key!$M:$M,Key!$N:$N)</f>
        <v>1.08</v>
      </c>
    </row>
    <row r="256" spans="2:12" ht="15" customHeight="1" x14ac:dyDescent="0.25">
      <c r="B256" s="70" t="s">
        <v>389</v>
      </c>
      <c r="C256" s="70" t="s">
        <v>9</v>
      </c>
      <c r="D256" s="70" t="s">
        <v>392</v>
      </c>
      <c r="E256" s="70" t="s">
        <v>391</v>
      </c>
      <c r="F256" s="71">
        <v>0.63929999999999998</v>
      </c>
      <c r="G256" s="72">
        <v>2.77</v>
      </c>
      <c r="H256" s="72">
        <v>2.4</v>
      </c>
      <c r="I256" s="70" t="s">
        <v>1988</v>
      </c>
      <c r="J256" s="70" t="s">
        <v>2222</v>
      </c>
      <c r="L256" s="171">
        <f>_xlfn.XLOOKUP($J256,Key!$M:$M,Key!$N:$N)</f>
        <v>1.08</v>
      </c>
    </row>
    <row r="257" spans="2:12" ht="15" customHeight="1" x14ac:dyDescent="0.25">
      <c r="B257" s="70" t="s">
        <v>389</v>
      </c>
      <c r="C257" s="70" t="s">
        <v>11</v>
      </c>
      <c r="D257" s="70" t="s">
        <v>393</v>
      </c>
      <c r="E257" s="70" t="s">
        <v>391</v>
      </c>
      <c r="F257" s="71">
        <v>0.85650000000000004</v>
      </c>
      <c r="G257" s="72">
        <v>3.71</v>
      </c>
      <c r="H257" s="72">
        <v>3.57</v>
      </c>
      <c r="I257" s="70" t="s">
        <v>1988</v>
      </c>
      <c r="J257" s="70" t="s">
        <v>2222</v>
      </c>
      <c r="L257" s="171">
        <f>_xlfn.XLOOKUP($J257,Key!$M:$M,Key!$N:$N)</f>
        <v>1.08</v>
      </c>
    </row>
    <row r="258" spans="2:12" s="3" customFormat="1" ht="15" customHeight="1" x14ac:dyDescent="0.25">
      <c r="B258" s="73" t="s">
        <v>389</v>
      </c>
      <c r="C258" s="73" t="s">
        <v>13</v>
      </c>
      <c r="D258" s="73" t="s">
        <v>394</v>
      </c>
      <c r="E258" s="73" t="s">
        <v>391</v>
      </c>
      <c r="F258" s="74">
        <v>1.4377</v>
      </c>
      <c r="G258" s="75">
        <v>5.61</v>
      </c>
      <c r="H258" s="75">
        <v>5.57</v>
      </c>
      <c r="I258" s="73" t="s">
        <v>1988</v>
      </c>
      <c r="J258" s="73" t="s">
        <v>2222</v>
      </c>
      <c r="K258" s="173"/>
      <c r="L258" s="172">
        <f>_xlfn.XLOOKUP($J258,Key!$M:$M,Key!$N:$N)</f>
        <v>1.08</v>
      </c>
    </row>
    <row r="259" spans="2:12" ht="15" customHeight="1" x14ac:dyDescent="0.25">
      <c r="B259" s="70" t="s">
        <v>395</v>
      </c>
      <c r="C259" s="70" t="s">
        <v>6</v>
      </c>
      <c r="D259" s="70" t="s">
        <v>396</v>
      </c>
      <c r="E259" s="70" t="s">
        <v>397</v>
      </c>
      <c r="F259" s="71">
        <v>0.37509999999999999</v>
      </c>
      <c r="G259" s="72">
        <v>1.68</v>
      </c>
      <c r="H259" s="72">
        <v>1.37</v>
      </c>
      <c r="I259" s="70" t="s">
        <v>1988</v>
      </c>
      <c r="J259" s="70" t="s">
        <v>2222</v>
      </c>
      <c r="L259" s="171">
        <f>_xlfn.XLOOKUP($J259,Key!$M:$M,Key!$N:$N)</f>
        <v>1.08</v>
      </c>
    </row>
    <row r="260" spans="2:12" ht="15" customHeight="1" x14ac:dyDescent="0.25">
      <c r="B260" s="70" t="s">
        <v>395</v>
      </c>
      <c r="C260" s="70" t="s">
        <v>9</v>
      </c>
      <c r="D260" s="70" t="s">
        <v>398</v>
      </c>
      <c r="E260" s="70" t="s">
        <v>397</v>
      </c>
      <c r="F260" s="71">
        <v>0.55579999999999996</v>
      </c>
      <c r="G260" s="72">
        <v>2.3199999999999998</v>
      </c>
      <c r="H260" s="72">
        <v>2.0099999999999998</v>
      </c>
      <c r="I260" s="70" t="s">
        <v>1988</v>
      </c>
      <c r="J260" s="70" t="s">
        <v>2222</v>
      </c>
      <c r="L260" s="171">
        <f>_xlfn.XLOOKUP($J260,Key!$M:$M,Key!$N:$N)</f>
        <v>1.08</v>
      </c>
    </row>
    <row r="261" spans="2:12" ht="15" customHeight="1" x14ac:dyDescent="0.25">
      <c r="B261" s="70" t="s">
        <v>395</v>
      </c>
      <c r="C261" s="70" t="s">
        <v>11</v>
      </c>
      <c r="D261" s="70" t="s">
        <v>399</v>
      </c>
      <c r="E261" s="70" t="s">
        <v>397</v>
      </c>
      <c r="F261" s="71">
        <v>0.77149999999999996</v>
      </c>
      <c r="G261" s="72">
        <v>3.11</v>
      </c>
      <c r="H261" s="72">
        <v>2.96</v>
      </c>
      <c r="I261" s="70" t="s">
        <v>1988</v>
      </c>
      <c r="J261" s="70" t="s">
        <v>2222</v>
      </c>
      <c r="L261" s="171">
        <f>_xlfn.XLOOKUP($J261,Key!$M:$M,Key!$N:$N)</f>
        <v>1.08</v>
      </c>
    </row>
    <row r="262" spans="2:12" s="3" customFormat="1" ht="15" customHeight="1" x14ac:dyDescent="0.25">
      <c r="B262" s="73" t="s">
        <v>395</v>
      </c>
      <c r="C262" s="73" t="s">
        <v>13</v>
      </c>
      <c r="D262" s="73" t="s">
        <v>400</v>
      </c>
      <c r="E262" s="73" t="s">
        <v>397</v>
      </c>
      <c r="F262" s="74">
        <v>1.2945</v>
      </c>
      <c r="G262" s="75">
        <v>3.91</v>
      </c>
      <c r="H262" s="75">
        <v>3.78</v>
      </c>
      <c r="I262" s="73" t="s">
        <v>1988</v>
      </c>
      <c r="J262" s="73" t="s">
        <v>2222</v>
      </c>
      <c r="K262" s="173"/>
      <c r="L262" s="172">
        <f>_xlfn.XLOOKUP($J262,Key!$M:$M,Key!$N:$N)</f>
        <v>1.08</v>
      </c>
    </row>
    <row r="263" spans="2:12" ht="15" customHeight="1" x14ac:dyDescent="0.25">
      <c r="B263" s="70" t="s">
        <v>401</v>
      </c>
      <c r="C263" s="70" t="s">
        <v>6</v>
      </c>
      <c r="D263" s="70" t="s">
        <v>402</v>
      </c>
      <c r="E263" s="70" t="s">
        <v>403</v>
      </c>
      <c r="F263" s="71">
        <v>0.58789999999999998</v>
      </c>
      <c r="G263" s="72">
        <v>2.25</v>
      </c>
      <c r="H263" s="72">
        <v>2.17</v>
      </c>
      <c r="I263" s="70" t="s">
        <v>1988</v>
      </c>
      <c r="J263" s="70" t="s">
        <v>2222</v>
      </c>
      <c r="L263" s="171">
        <f>_xlfn.XLOOKUP($J263,Key!$M:$M,Key!$N:$N)</f>
        <v>1.08</v>
      </c>
    </row>
    <row r="264" spans="2:12" ht="15" customHeight="1" x14ac:dyDescent="0.25">
      <c r="B264" s="70" t="s">
        <v>401</v>
      </c>
      <c r="C264" s="70" t="s">
        <v>9</v>
      </c>
      <c r="D264" s="70" t="s">
        <v>404</v>
      </c>
      <c r="E264" s="70" t="s">
        <v>403</v>
      </c>
      <c r="F264" s="71">
        <v>0.77300000000000002</v>
      </c>
      <c r="G264" s="72">
        <v>3.37</v>
      </c>
      <c r="H264" s="72">
        <v>3.47</v>
      </c>
      <c r="I264" s="70" t="s">
        <v>1988</v>
      </c>
      <c r="J264" s="70" t="s">
        <v>2222</v>
      </c>
      <c r="L264" s="171">
        <f>_xlfn.XLOOKUP($J264,Key!$M:$M,Key!$N:$N)</f>
        <v>1.08</v>
      </c>
    </row>
    <row r="265" spans="2:12" ht="15" customHeight="1" x14ac:dyDescent="0.25">
      <c r="B265" s="70" t="s">
        <v>401</v>
      </c>
      <c r="C265" s="70" t="s">
        <v>11</v>
      </c>
      <c r="D265" s="70" t="s">
        <v>405</v>
      </c>
      <c r="E265" s="70" t="s">
        <v>403</v>
      </c>
      <c r="F265" s="71">
        <v>1.1321000000000001</v>
      </c>
      <c r="G265" s="72">
        <v>5.19</v>
      </c>
      <c r="H265" s="72">
        <v>5.7</v>
      </c>
      <c r="I265" s="70" t="s">
        <v>1988</v>
      </c>
      <c r="J265" s="70" t="s">
        <v>2222</v>
      </c>
      <c r="L265" s="171">
        <f>_xlfn.XLOOKUP($J265,Key!$M:$M,Key!$N:$N)</f>
        <v>1.08</v>
      </c>
    </row>
    <row r="266" spans="2:12" s="3" customFormat="1" ht="15" customHeight="1" x14ac:dyDescent="0.25">
      <c r="B266" s="73" t="s">
        <v>401</v>
      </c>
      <c r="C266" s="73" t="s">
        <v>13</v>
      </c>
      <c r="D266" s="73" t="s">
        <v>406</v>
      </c>
      <c r="E266" s="73" t="s">
        <v>403</v>
      </c>
      <c r="F266" s="74">
        <v>1.7817000000000001</v>
      </c>
      <c r="G266" s="75">
        <v>7.35</v>
      </c>
      <c r="H266" s="75">
        <v>7.91</v>
      </c>
      <c r="I266" s="73" t="s">
        <v>1988</v>
      </c>
      <c r="J266" s="73" t="s">
        <v>2222</v>
      </c>
      <c r="K266" s="173"/>
      <c r="L266" s="172">
        <f>_xlfn.XLOOKUP($J266,Key!$M:$M,Key!$N:$N)</f>
        <v>1.08</v>
      </c>
    </row>
    <row r="267" spans="2:12" ht="15" customHeight="1" x14ac:dyDescent="0.25">
      <c r="B267" s="70" t="s">
        <v>407</v>
      </c>
      <c r="C267" s="70" t="s">
        <v>6</v>
      </c>
      <c r="D267" s="70" t="s">
        <v>408</v>
      </c>
      <c r="E267" s="70" t="s">
        <v>409</v>
      </c>
      <c r="F267" s="71">
        <v>0.50670000000000004</v>
      </c>
      <c r="G267" s="72">
        <v>2.29</v>
      </c>
      <c r="H267" s="72">
        <v>2.4500000000000002</v>
      </c>
      <c r="I267" s="70" t="s">
        <v>1988</v>
      </c>
      <c r="J267" s="70" t="s">
        <v>2222</v>
      </c>
      <c r="L267" s="171">
        <f>_xlfn.XLOOKUP($J267,Key!$M:$M,Key!$N:$N)</f>
        <v>1.08</v>
      </c>
    </row>
    <row r="268" spans="2:12" ht="15" customHeight="1" x14ac:dyDescent="0.25">
      <c r="B268" s="70" t="s">
        <v>407</v>
      </c>
      <c r="C268" s="70" t="s">
        <v>9</v>
      </c>
      <c r="D268" s="70" t="s">
        <v>410</v>
      </c>
      <c r="E268" s="70" t="s">
        <v>409</v>
      </c>
      <c r="F268" s="71">
        <v>0.70199999999999996</v>
      </c>
      <c r="G268" s="72">
        <v>3</v>
      </c>
      <c r="H268" s="72">
        <v>3.66</v>
      </c>
      <c r="I268" s="70" t="s">
        <v>1988</v>
      </c>
      <c r="J268" s="70" t="s">
        <v>2222</v>
      </c>
      <c r="L268" s="171">
        <f>_xlfn.XLOOKUP($J268,Key!$M:$M,Key!$N:$N)</f>
        <v>1.08</v>
      </c>
    </row>
    <row r="269" spans="2:12" ht="15" customHeight="1" x14ac:dyDescent="0.25">
      <c r="B269" s="70" t="s">
        <v>407</v>
      </c>
      <c r="C269" s="70" t="s">
        <v>11</v>
      </c>
      <c r="D269" s="70" t="s">
        <v>411</v>
      </c>
      <c r="E269" s="70" t="s">
        <v>409</v>
      </c>
      <c r="F269" s="71">
        <v>1.0508999999999999</v>
      </c>
      <c r="G269" s="72">
        <v>4.54</v>
      </c>
      <c r="H269" s="72">
        <v>6.42</v>
      </c>
      <c r="I269" s="70" t="s">
        <v>1988</v>
      </c>
      <c r="J269" s="70" t="s">
        <v>2222</v>
      </c>
      <c r="L269" s="171">
        <f>_xlfn.XLOOKUP($J269,Key!$M:$M,Key!$N:$N)</f>
        <v>1.08</v>
      </c>
    </row>
    <row r="270" spans="2:12" s="3" customFormat="1" ht="15" customHeight="1" x14ac:dyDescent="0.25">
      <c r="B270" s="73" t="s">
        <v>407</v>
      </c>
      <c r="C270" s="73" t="s">
        <v>13</v>
      </c>
      <c r="D270" s="73" t="s">
        <v>412</v>
      </c>
      <c r="E270" s="73" t="s">
        <v>409</v>
      </c>
      <c r="F270" s="74">
        <v>1.6609</v>
      </c>
      <c r="G270" s="75">
        <v>6.26</v>
      </c>
      <c r="H270" s="75">
        <v>8.6</v>
      </c>
      <c r="I270" s="73" t="s">
        <v>1988</v>
      </c>
      <c r="J270" s="73" t="s">
        <v>2222</v>
      </c>
      <c r="K270" s="173"/>
      <c r="L270" s="172">
        <f>_xlfn.XLOOKUP($J270,Key!$M:$M,Key!$N:$N)</f>
        <v>1.08</v>
      </c>
    </row>
    <row r="271" spans="2:12" ht="15" customHeight="1" x14ac:dyDescent="0.25">
      <c r="B271" s="70" t="s">
        <v>413</v>
      </c>
      <c r="C271" s="70" t="s">
        <v>6</v>
      </c>
      <c r="D271" s="70" t="s">
        <v>414</v>
      </c>
      <c r="E271" s="70" t="s">
        <v>415</v>
      </c>
      <c r="F271" s="71">
        <v>0.48359999999999997</v>
      </c>
      <c r="G271" s="72">
        <v>2.0699999999999998</v>
      </c>
      <c r="H271" s="72">
        <v>2.67</v>
      </c>
      <c r="I271" s="70" t="s">
        <v>1988</v>
      </c>
      <c r="J271" s="70" t="s">
        <v>2222</v>
      </c>
      <c r="L271" s="171">
        <f>_xlfn.XLOOKUP($J271,Key!$M:$M,Key!$N:$N)</f>
        <v>1.08</v>
      </c>
    </row>
    <row r="272" spans="2:12" ht="15" customHeight="1" x14ac:dyDescent="0.25">
      <c r="B272" s="70" t="s">
        <v>413</v>
      </c>
      <c r="C272" s="70" t="s">
        <v>9</v>
      </c>
      <c r="D272" s="70" t="s">
        <v>416</v>
      </c>
      <c r="E272" s="70" t="s">
        <v>415</v>
      </c>
      <c r="F272" s="71">
        <v>0.68740000000000001</v>
      </c>
      <c r="G272" s="72">
        <v>2.7</v>
      </c>
      <c r="H272" s="72">
        <v>3.66</v>
      </c>
      <c r="I272" s="70" t="s">
        <v>1988</v>
      </c>
      <c r="J272" s="70" t="s">
        <v>2222</v>
      </c>
      <c r="L272" s="171">
        <f>_xlfn.XLOOKUP($J272,Key!$M:$M,Key!$N:$N)</f>
        <v>1.08</v>
      </c>
    </row>
    <row r="273" spans="2:12" ht="15" customHeight="1" x14ac:dyDescent="0.25">
      <c r="B273" s="70" t="s">
        <v>413</v>
      </c>
      <c r="C273" s="70" t="s">
        <v>11</v>
      </c>
      <c r="D273" s="70" t="s">
        <v>417</v>
      </c>
      <c r="E273" s="70" t="s">
        <v>415</v>
      </c>
      <c r="F273" s="71">
        <v>0.97009999999999996</v>
      </c>
      <c r="G273" s="72">
        <v>4.0199999999999996</v>
      </c>
      <c r="H273" s="72">
        <v>5.22</v>
      </c>
      <c r="I273" s="70" t="s">
        <v>1988</v>
      </c>
      <c r="J273" s="70" t="s">
        <v>2222</v>
      </c>
      <c r="L273" s="171">
        <f>_xlfn.XLOOKUP($J273,Key!$M:$M,Key!$N:$N)</f>
        <v>1.08</v>
      </c>
    </row>
    <row r="274" spans="2:12" s="3" customFormat="1" ht="15" customHeight="1" x14ac:dyDescent="0.25">
      <c r="B274" s="73" t="s">
        <v>413</v>
      </c>
      <c r="C274" s="73" t="s">
        <v>13</v>
      </c>
      <c r="D274" s="73" t="s">
        <v>418</v>
      </c>
      <c r="E274" s="73" t="s">
        <v>415</v>
      </c>
      <c r="F274" s="74">
        <v>1.5436000000000001</v>
      </c>
      <c r="G274" s="75">
        <v>5.96</v>
      </c>
      <c r="H274" s="75">
        <v>6.54</v>
      </c>
      <c r="I274" s="73" t="s">
        <v>1988</v>
      </c>
      <c r="J274" s="73" t="s">
        <v>2222</v>
      </c>
      <c r="K274" s="173"/>
      <c r="L274" s="172">
        <f>_xlfn.XLOOKUP($J274,Key!$M:$M,Key!$N:$N)</f>
        <v>1.08</v>
      </c>
    </row>
    <row r="275" spans="2:12" ht="15" customHeight="1" x14ac:dyDescent="0.25">
      <c r="B275" s="70" t="s">
        <v>419</v>
      </c>
      <c r="C275" s="70" t="s">
        <v>6</v>
      </c>
      <c r="D275" s="70" t="s">
        <v>420</v>
      </c>
      <c r="E275" s="70" t="s">
        <v>421</v>
      </c>
      <c r="F275" s="71">
        <v>0.44579999999999997</v>
      </c>
      <c r="G275" s="72">
        <v>1.75</v>
      </c>
      <c r="H275" s="72">
        <v>1.58</v>
      </c>
      <c r="I275" s="70" t="s">
        <v>1988</v>
      </c>
      <c r="J275" s="70" t="s">
        <v>2222</v>
      </c>
      <c r="L275" s="171">
        <f>_xlfn.XLOOKUP($J275,Key!$M:$M,Key!$N:$N)</f>
        <v>1.08</v>
      </c>
    </row>
    <row r="276" spans="2:12" ht="15" customHeight="1" x14ac:dyDescent="0.25">
      <c r="B276" s="70" t="s">
        <v>419</v>
      </c>
      <c r="C276" s="70" t="s">
        <v>9</v>
      </c>
      <c r="D276" s="70" t="s">
        <v>422</v>
      </c>
      <c r="E276" s="70" t="s">
        <v>421</v>
      </c>
      <c r="F276" s="71">
        <v>0.5635</v>
      </c>
      <c r="G276" s="72">
        <v>2.2799999999999998</v>
      </c>
      <c r="H276" s="72">
        <v>2.11</v>
      </c>
      <c r="I276" s="70" t="s">
        <v>1988</v>
      </c>
      <c r="J276" s="70" t="s">
        <v>2222</v>
      </c>
      <c r="L276" s="171">
        <f>_xlfn.XLOOKUP($J276,Key!$M:$M,Key!$N:$N)</f>
        <v>1.08</v>
      </c>
    </row>
    <row r="277" spans="2:12" ht="15" customHeight="1" x14ac:dyDescent="0.25">
      <c r="B277" s="70" t="s">
        <v>419</v>
      </c>
      <c r="C277" s="70" t="s">
        <v>11</v>
      </c>
      <c r="D277" s="70" t="s">
        <v>423</v>
      </c>
      <c r="E277" s="70" t="s">
        <v>421</v>
      </c>
      <c r="F277" s="71">
        <v>0.7843</v>
      </c>
      <c r="G277" s="72">
        <v>3.29</v>
      </c>
      <c r="H277" s="72">
        <v>3.17</v>
      </c>
      <c r="I277" s="70" t="s">
        <v>1988</v>
      </c>
      <c r="J277" s="70" t="s">
        <v>2222</v>
      </c>
      <c r="L277" s="171">
        <f>_xlfn.XLOOKUP($J277,Key!$M:$M,Key!$N:$N)</f>
        <v>1.08</v>
      </c>
    </row>
    <row r="278" spans="2:12" s="3" customFormat="1" ht="15" customHeight="1" x14ac:dyDescent="0.25">
      <c r="B278" s="73" t="s">
        <v>419</v>
      </c>
      <c r="C278" s="73" t="s">
        <v>13</v>
      </c>
      <c r="D278" s="73" t="s">
        <v>424</v>
      </c>
      <c r="E278" s="73" t="s">
        <v>421</v>
      </c>
      <c r="F278" s="74">
        <v>1.2626999999999999</v>
      </c>
      <c r="G278" s="75">
        <v>4.93</v>
      </c>
      <c r="H278" s="75">
        <v>6.08</v>
      </c>
      <c r="I278" s="73" t="s">
        <v>1988</v>
      </c>
      <c r="J278" s="73" t="s">
        <v>2222</v>
      </c>
      <c r="K278" s="173"/>
      <c r="L278" s="172">
        <f>_xlfn.XLOOKUP($J278,Key!$M:$M,Key!$N:$N)</f>
        <v>1.08</v>
      </c>
    </row>
    <row r="279" spans="2:12" ht="15" customHeight="1" x14ac:dyDescent="0.25">
      <c r="B279" s="70" t="s">
        <v>425</v>
      </c>
      <c r="C279" s="70" t="s">
        <v>6</v>
      </c>
      <c r="D279" s="70" t="s">
        <v>426</v>
      </c>
      <c r="E279" s="70" t="s">
        <v>427</v>
      </c>
      <c r="F279" s="71">
        <v>3.0615999999999999</v>
      </c>
      <c r="G279" s="72">
        <v>4.07</v>
      </c>
      <c r="H279" s="72">
        <v>3.35</v>
      </c>
      <c r="I279" s="70" t="s">
        <v>2006</v>
      </c>
      <c r="J279" s="70" t="s">
        <v>2007</v>
      </c>
      <c r="L279" s="171">
        <f>_xlfn.XLOOKUP($J279,Key!$M:$M,Key!$N:$N)</f>
        <v>1</v>
      </c>
    </row>
    <row r="280" spans="2:12" ht="15" customHeight="1" x14ac:dyDescent="0.25">
      <c r="B280" s="70" t="s">
        <v>425</v>
      </c>
      <c r="C280" s="70" t="s">
        <v>9</v>
      </c>
      <c r="D280" s="70" t="s">
        <v>428</v>
      </c>
      <c r="E280" s="70" t="s">
        <v>427</v>
      </c>
      <c r="F280" s="71">
        <v>4.2424999999999997</v>
      </c>
      <c r="G280" s="72">
        <v>6.38</v>
      </c>
      <c r="H280" s="72">
        <v>4.4400000000000004</v>
      </c>
      <c r="I280" s="70" t="s">
        <v>2006</v>
      </c>
      <c r="J280" s="70" t="s">
        <v>2007</v>
      </c>
      <c r="L280" s="171">
        <f>_xlfn.XLOOKUP($J280,Key!$M:$M,Key!$N:$N)</f>
        <v>1</v>
      </c>
    </row>
    <row r="281" spans="2:12" ht="15" customHeight="1" x14ac:dyDescent="0.25">
      <c r="B281" s="70" t="s">
        <v>425</v>
      </c>
      <c r="C281" s="70" t="s">
        <v>11</v>
      </c>
      <c r="D281" s="70" t="s">
        <v>429</v>
      </c>
      <c r="E281" s="70" t="s">
        <v>427</v>
      </c>
      <c r="F281" s="71">
        <v>5.4344000000000001</v>
      </c>
      <c r="G281" s="72">
        <v>8.4</v>
      </c>
      <c r="H281" s="72">
        <v>9.5</v>
      </c>
      <c r="I281" s="70" t="s">
        <v>2006</v>
      </c>
      <c r="J281" s="70" t="s">
        <v>2007</v>
      </c>
      <c r="L281" s="171">
        <f>_xlfn.XLOOKUP($J281,Key!$M:$M,Key!$N:$N)</f>
        <v>1</v>
      </c>
    </row>
    <row r="282" spans="2:12" s="3" customFormat="1" ht="15" customHeight="1" x14ac:dyDescent="0.25">
      <c r="B282" s="73" t="s">
        <v>425</v>
      </c>
      <c r="C282" s="73" t="s">
        <v>13</v>
      </c>
      <c r="D282" s="73" t="s">
        <v>430</v>
      </c>
      <c r="E282" s="73" t="s">
        <v>427</v>
      </c>
      <c r="F282" s="74">
        <v>12.363799999999999</v>
      </c>
      <c r="G282" s="75">
        <v>25</v>
      </c>
      <c r="H282" s="75">
        <v>17.149999999999999</v>
      </c>
      <c r="I282" s="73" t="s">
        <v>2006</v>
      </c>
      <c r="J282" s="73" t="s">
        <v>2007</v>
      </c>
      <c r="K282" s="173"/>
      <c r="L282" s="172">
        <f>_xlfn.XLOOKUP($J282,Key!$M:$M,Key!$N:$N)</f>
        <v>1</v>
      </c>
    </row>
    <row r="283" spans="2:12" ht="15" customHeight="1" x14ac:dyDescent="0.25">
      <c r="B283" s="70" t="s">
        <v>431</v>
      </c>
      <c r="C283" s="70" t="s">
        <v>6</v>
      </c>
      <c r="D283" s="70" t="s">
        <v>432</v>
      </c>
      <c r="E283" s="70" t="s">
        <v>433</v>
      </c>
      <c r="F283" s="71">
        <v>12.718299999999999</v>
      </c>
      <c r="G283" s="72">
        <v>2.27</v>
      </c>
      <c r="H283" s="72">
        <v>1.52</v>
      </c>
      <c r="I283" s="70" t="s">
        <v>2006</v>
      </c>
      <c r="J283" s="70" t="s">
        <v>2007</v>
      </c>
      <c r="L283" s="171">
        <f>_xlfn.XLOOKUP($J283,Key!$M:$M,Key!$N:$N)</f>
        <v>1</v>
      </c>
    </row>
    <row r="284" spans="2:12" ht="15" customHeight="1" x14ac:dyDescent="0.25">
      <c r="B284" s="70" t="s">
        <v>431</v>
      </c>
      <c r="C284" s="70" t="s">
        <v>9</v>
      </c>
      <c r="D284" s="70" t="s">
        <v>434</v>
      </c>
      <c r="E284" s="70" t="s">
        <v>433</v>
      </c>
      <c r="F284" s="71">
        <v>12.718299999999999</v>
      </c>
      <c r="G284" s="72">
        <v>13.44</v>
      </c>
      <c r="H284" s="72">
        <v>8.9700000000000006</v>
      </c>
      <c r="I284" s="70" t="s">
        <v>2006</v>
      </c>
      <c r="J284" s="70" t="s">
        <v>2007</v>
      </c>
      <c r="L284" s="171">
        <f>_xlfn.XLOOKUP($J284,Key!$M:$M,Key!$N:$N)</f>
        <v>1</v>
      </c>
    </row>
    <row r="285" spans="2:12" ht="15" customHeight="1" x14ac:dyDescent="0.25">
      <c r="B285" s="70" t="s">
        <v>431</v>
      </c>
      <c r="C285" s="70" t="s">
        <v>11</v>
      </c>
      <c r="D285" s="70" t="s">
        <v>435</v>
      </c>
      <c r="E285" s="70" t="s">
        <v>433</v>
      </c>
      <c r="F285" s="71">
        <v>18.817499999999999</v>
      </c>
      <c r="G285" s="72">
        <v>26.29</v>
      </c>
      <c r="H285" s="72">
        <v>14.65</v>
      </c>
      <c r="I285" s="70" t="s">
        <v>2006</v>
      </c>
      <c r="J285" s="70" t="s">
        <v>2007</v>
      </c>
      <c r="L285" s="171">
        <f>_xlfn.XLOOKUP($J285,Key!$M:$M,Key!$N:$N)</f>
        <v>1</v>
      </c>
    </row>
    <row r="286" spans="2:12" s="3" customFormat="1" ht="15" customHeight="1" x14ac:dyDescent="0.25">
      <c r="B286" s="73" t="s">
        <v>431</v>
      </c>
      <c r="C286" s="73" t="s">
        <v>13</v>
      </c>
      <c r="D286" s="73" t="s">
        <v>436</v>
      </c>
      <c r="E286" s="73" t="s">
        <v>433</v>
      </c>
      <c r="F286" s="74">
        <v>23.385200000000001</v>
      </c>
      <c r="G286" s="75">
        <v>36.450000000000003</v>
      </c>
      <c r="H286" s="75">
        <v>19.829999999999998</v>
      </c>
      <c r="I286" s="73" t="s">
        <v>2006</v>
      </c>
      <c r="J286" s="73" t="s">
        <v>2007</v>
      </c>
      <c r="K286" s="173"/>
      <c r="L286" s="172">
        <f>_xlfn.XLOOKUP($J286,Key!$M:$M,Key!$N:$N)</f>
        <v>1</v>
      </c>
    </row>
    <row r="287" spans="2:12" ht="15" customHeight="1" x14ac:dyDescent="0.25">
      <c r="B287" s="70" t="s">
        <v>437</v>
      </c>
      <c r="C287" s="70" t="s">
        <v>6</v>
      </c>
      <c r="D287" s="70" t="s">
        <v>438</v>
      </c>
      <c r="E287" s="70" t="s">
        <v>439</v>
      </c>
      <c r="F287" s="71">
        <v>4.3989000000000003</v>
      </c>
      <c r="G287" s="72">
        <v>6.22</v>
      </c>
      <c r="H287" s="72">
        <v>4.38</v>
      </c>
      <c r="I287" s="70" t="s">
        <v>2006</v>
      </c>
      <c r="J287" s="70" t="s">
        <v>2007</v>
      </c>
      <c r="L287" s="171">
        <f>_xlfn.XLOOKUP($J287,Key!$M:$M,Key!$N:$N)</f>
        <v>1</v>
      </c>
    </row>
    <row r="288" spans="2:12" ht="15" customHeight="1" x14ac:dyDescent="0.25">
      <c r="B288" s="70" t="s">
        <v>437</v>
      </c>
      <c r="C288" s="70" t="s">
        <v>9</v>
      </c>
      <c r="D288" s="70" t="s">
        <v>440</v>
      </c>
      <c r="E288" s="70" t="s">
        <v>439</v>
      </c>
      <c r="F288" s="71">
        <v>5.1196000000000002</v>
      </c>
      <c r="G288" s="72">
        <v>8.24</v>
      </c>
      <c r="H288" s="72">
        <v>5.0999999999999996</v>
      </c>
      <c r="I288" s="70" t="s">
        <v>2006</v>
      </c>
      <c r="J288" s="70" t="s">
        <v>2007</v>
      </c>
      <c r="L288" s="171">
        <f>_xlfn.XLOOKUP($J288,Key!$M:$M,Key!$N:$N)</f>
        <v>1</v>
      </c>
    </row>
    <row r="289" spans="2:12" ht="15" customHeight="1" x14ac:dyDescent="0.25">
      <c r="B289" s="70" t="s">
        <v>437</v>
      </c>
      <c r="C289" s="70" t="s">
        <v>11</v>
      </c>
      <c r="D289" s="70" t="s">
        <v>441</v>
      </c>
      <c r="E289" s="70" t="s">
        <v>439</v>
      </c>
      <c r="F289" s="71">
        <v>6.6896000000000004</v>
      </c>
      <c r="G289" s="72">
        <v>11.85</v>
      </c>
      <c r="H289" s="72">
        <v>7.37</v>
      </c>
      <c r="I289" s="70" t="s">
        <v>2006</v>
      </c>
      <c r="J289" s="70" t="s">
        <v>2007</v>
      </c>
      <c r="L289" s="171">
        <f>_xlfn.XLOOKUP($J289,Key!$M:$M,Key!$N:$N)</f>
        <v>1</v>
      </c>
    </row>
    <row r="290" spans="2:12" s="3" customFormat="1" ht="15" customHeight="1" x14ac:dyDescent="0.25">
      <c r="B290" s="73" t="s">
        <v>437</v>
      </c>
      <c r="C290" s="73" t="s">
        <v>13</v>
      </c>
      <c r="D290" s="73" t="s">
        <v>442</v>
      </c>
      <c r="E290" s="73" t="s">
        <v>439</v>
      </c>
      <c r="F290" s="74">
        <v>9.3394999999999992</v>
      </c>
      <c r="G290" s="75">
        <v>17.100000000000001</v>
      </c>
      <c r="H290" s="75">
        <v>11.78</v>
      </c>
      <c r="I290" s="73" t="s">
        <v>2006</v>
      </c>
      <c r="J290" s="73" t="s">
        <v>2007</v>
      </c>
      <c r="K290" s="173"/>
      <c r="L290" s="172">
        <f>_xlfn.XLOOKUP($J290,Key!$M:$M,Key!$N:$N)</f>
        <v>1</v>
      </c>
    </row>
    <row r="291" spans="2:12" ht="15" customHeight="1" x14ac:dyDescent="0.25">
      <c r="B291" s="70" t="s">
        <v>443</v>
      </c>
      <c r="C291" s="70" t="s">
        <v>6</v>
      </c>
      <c r="D291" s="70" t="s">
        <v>444</v>
      </c>
      <c r="E291" s="70" t="s">
        <v>445</v>
      </c>
      <c r="F291" s="71">
        <v>3.6928999999999998</v>
      </c>
      <c r="G291" s="72">
        <v>4.83</v>
      </c>
      <c r="H291" s="72">
        <v>1.98</v>
      </c>
      <c r="I291" s="70" t="s">
        <v>2006</v>
      </c>
      <c r="J291" s="70" t="s">
        <v>2007</v>
      </c>
      <c r="L291" s="171">
        <f>_xlfn.XLOOKUP($J291,Key!$M:$M,Key!$N:$N)</f>
        <v>1</v>
      </c>
    </row>
    <row r="292" spans="2:12" ht="15" customHeight="1" x14ac:dyDescent="0.25">
      <c r="B292" s="70" t="s">
        <v>443</v>
      </c>
      <c r="C292" s="70" t="s">
        <v>9</v>
      </c>
      <c r="D292" s="70" t="s">
        <v>446</v>
      </c>
      <c r="E292" s="70" t="s">
        <v>445</v>
      </c>
      <c r="F292" s="71">
        <v>4.2656999999999998</v>
      </c>
      <c r="G292" s="72">
        <v>6.15</v>
      </c>
      <c r="H292" s="72">
        <v>3.23</v>
      </c>
      <c r="I292" s="70" t="s">
        <v>2006</v>
      </c>
      <c r="J292" s="70" t="s">
        <v>2007</v>
      </c>
      <c r="L292" s="171">
        <f>_xlfn.XLOOKUP($J292,Key!$M:$M,Key!$N:$N)</f>
        <v>1</v>
      </c>
    </row>
    <row r="293" spans="2:12" ht="15" customHeight="1" x14ac:dyDescent="0.25">
      <c r="B293" s="70" t="s">
        <v>443</v>
      </c>
      <c r="C293" s="70" t="s">
        <v>11</v>
      </c>
      <c r="D293" s="70" t="s">
        <v>447</v>
      </c>
      <c r="E293" s="70" t="s">
        <v>445</v>
      </c>
      <c r="F293" s="71">
        <v>5.6124000000000001</v>
      </c>
      <c r="G293" s="72">
        <v>9.2799999999999994</v>
      </c>
      <c r="H293" s="72">
        <v>5.75</v>
      </c>
      <c r="I293" s="70" t="s">
        <v>2006</v>
      </c>
      <c r="J293" s="70" t="s">
        <v>2007</v>
      </c>
      <c r="L293" s="171">
        <f>_xlfn.XLOOKUP($J293,Key!$M:$M,Key!$N:$N)</f>
        <v>1</v>
      </c>
    </row>
    <row r="294" spans="2:12" s="3" customFormat="1" ht="15" customHeight="1" x14ac:dyDescent="0.25">
      <c r="B294" s="73" t="s">
        <v>443</v>
      </c>
      <c r="C294" s="73" t="s">
        <v>13</v>
      </c>
      <c r="D294" s="73" t="s">
        <v>448</v>
      </c>
      <c r="E294" s="73" t="s">
        <v>445</v>
      </c>
      <c r="F294" s="74">
        <v>8.2103999999999999</v>
      </c>
      <c r="G294" s="75">
        <v>14.32</v>
      </c>
      <c r="H294" s="75">
        <v>9.36</v>
      </c>
      <c r="I294" s="73" t="s">
        <v>2006</v>
      </c>
      <c r="J294" s="73" t="s">
        <v>2007</v>
      </c>
      <c r="K294" s="173"/>
      <c r="L294" s="172">
        <f>_xlfn.XLOOKUP($J294,Key!$M:$M,Key!$N:$N)</f>
        <v>1</v>
      </c>
    </row>
    <row r="295" spans="2:12" ht="15" customHeight="1" x14ac:dyDescent="0.25">
      <c r="B295" s="70" t="s">
        <v>449</v>
      </c>
      <c r="C295" s="70" t="s">
        <v>6</v>
      </c>
      <c r="D295" s="70" t="s">
        <v>450</v>
      </c>
      <c r="E295" s="70" t="s">
        <v>451</v>
      </c>
      <c r="F295" s="71">
        <v>4.0712000000000002</v>
      </c>
      <c r="G295" s="72">
        <v>7.57</v>
      </c>
      <c r="H295" s="72">
        <v>2.76</v>
      </c>
      <c r="I295" s="70" t="s">
        <v>2006</v>
      </c>
      <c r="J295" s="70" t="s">
        <v>2007</v>
      </c>
      <c r="L295" s="171">
        <f>_xlfn.XLOOKUP($J295,Key!$M:$M,Key!$N:$N)</f>
        <v>1</v>
      </c>
    </row>
    <row r="296" spans="2:12" ht="15" customHeight="1" x14ac:dyDescent="0.25">
      <c r="B296" s="70" t="s">
        <v>449</v>
      </c>
      <c r="C296" s="70" t="s">
        <v>9</v>
      </c>
      <c r="D296" s="70" t="s">
        <v>452</v>
      </c>
      <c r="E296" s="70" t="s">
        <v>451</v>
      </c>
      <c r="F296" s="71">
        <v>4.4593999999999996</v>
      </c>
      <c r="G296" s="72">
        <v>8.66</v>
      </c>
      <c r="H296" s="72">
        <v>3.31</v>
      </c>
      <c r="I296" s="70" t="s">
        <v>2006</v>
      </c>
      <c r="J296" s="70" t="s">
        <v>2007</v>
      </c>
      <c r="L296" s="171">
        <f>_xlfn.XLOOKUP($J296,Key!$M:$M,Key!$N:$N)</f>
        <v>1</v>
      </c>
    </row>
    <row r="297" spans="2:12" ht="15" customHeight="1" x14ac:dyDescent="0.25">
      <c r="B297" s="70" t="s">
        <v>449</v>
      </c>
      <c r="C297" s="70" t="s">
        <v>11</v>
      </c>
      <c r="D297" s="70" t="s">
        <v>453</v>
      </c>
      <c r="E297" s="70" t="s">
        <v>451</v>
      </c>
      <c r="F297" s="71">
        <v>5.4267000000000003</v>
      </c>
      <c r="G297" s="72">
        <v>10.44</v>
      </c>
      <c r="H297" s="72">
        <v>5.47</v>
      </c>
      <c r="I297" s="70" t="s">
        <v>2006</v>
      </c>
      <c r="J297" s="70" t="s">
        <v>2007</v>
      </c>
      <c r="L297" s="171">
        <f>_xlfn.XLOOKUP($J297,Key!$M:$M,Key!$N:$N)</f>
        <v>1</v>
      </c>
    </row>
    <row r="298" spans="2:12" s="3" customFormat="1" ht="15" customHeight="1" x14ac:dyDescent="0.25">
      <c r="B298" s="73" t="s">
        <v>449</v>
      </c>
      <c r="C298" s="73" t="s">
        <v>13</v>
      </c>
      <c r="D298" s="73" t="s">
        <v>454</v>
      </c>
      <c r="E298" s="73" t="s">
        <v>451</v>
      </c>
      <c r="F298" s="74">
        <v>7.3609</v>
      </c>
      <c r="G298" s="75">
        <v>14.44</v>
      </c>
      <c r="H298" s="75">
        <v>8.67</v>
      </c>
      <c r="I298" s="73" t="s">
        <v>2006</v>
      </c>
      <c r="J298" s="73" t="s">
        <v>2007</v>
      </c>
      <c r="K298" s="173"/>
      <c r="L298" s="172">
        <f>_xlfn.XLOOKUP($J298,Key!$M:$M,Key!$N:$N)</f>
        <v>1</v>
      </c>
    </row>
    <row r="299" spans="2:12" ht="15" customHeight="1" x14ac:dyDescent="0.25">
      <c r="B299" s="70" t="s">
        <v>455</v>
      </c>
      <c r="C299" s="70" t="s">
        <v>6</v>
      </c>
      <c r="D299" s="70" t="s">
        <v>456</v>
      </c>
      <c r="E299" s="70" t="s">
        <v>457</v>
      </c>
      <c r="F299" s="71">
        <v>3.4422000000000001</v>
      </c>
      <c r="G299" s="72">
        <v>5.49</v>
      </c>
      <c r="H299" s="72">
        <v>2.5</v>
      </c>
      <c r="I299" s="70" t="s">
        <v>2006</v>
      </c>
      <c r="J299" s="70" t="s">
        <v>2007</v>
      </c>
      <c r="L299" s="171">
        <f>_xlfn.XLOOKUP($J299,Key!$M:$M,Key!$N:$N)</f>
        <v>1</v>
      </c>
    </row>
    <row r="300" spans="2:12" ht="15" customHeight="1" x14ac:dyDescent="0.25">
      <c r="B300" s="70" t="s">
        <v>455</v>
      </c>
      <c r="C300" s="70" t="s">
        <v>9</v>
      </c>
      <c r="D300" s="70" t="s">
        <v>458</v>
      </c>
      <c r="E300" s="70" t="s">
        <v>457</v>
      </c>
      <c r="F300" s="71">
        <v>3.8231000000000002</v>
      </c>
      <c r="G300" s="72">
        <v>6.56</v>
      </c>
      <c r="H300" s="72">
        <v>3.13</v>
      </c>
      <c r="I300" s="70" t="s">
        <v>2006</v>
      </c>
      <c r="J300" s="70" t="s">
        <v>2007</v>
      </c>
      <c r="L300" s="171">
        <f>_xlfn.XLOOKUP($J300,Key!$M:$M,Key!$N:$N)</f>
        <v>1</v>
      </c>
    </row>
    <row r="301" spans="2:12" ht="15" customHeight="1" x14ac:dyDescent="0.25">
      <c r="B301" s="70" t="s">
        <v>455</v>
      </c>
      <c r="C301" s="70" t="s">
        <v>11</v>
      </c>
      <c r="D301" s="70" t="s">
        <v>459</v>
      </c>
      <c r="E301" s="70" t="s">
        <v>457</v>
      </c>
      <c r="F301" s="71">
        <v>4.6207000000000003</v>
      </c>
      <c r="G301" s="72">
        <v>8.68</v>
      </c>
      <c r="H301" s="72">
        <v>4.87</v>
      </c>
      <c r="I301" s="70" t="s">
        <v>2006</v>
      </c>
      <c r="J301" s="70" t="s">
        <v>2007</v>
      </c>
      <c r="L301" s="171">
        <f>_xlfn.XLOOKUP($J301,Key!$M:$M,Key!$N:$N)</f>
        <v>1</v>
      </c>
    </row>
    <row r="302" spans="2:12" s="3" customFormat="1" ht="15" customHeight="1" x14ac:dyDescent="0.25">
      <c r="B302" s="73" t="s">
        <v>455</v>
      </c>
      <c r="C302" s="73" t="s">
        <v>13</v>
      </c>
      <c r="D302" s="73" t="s">
        <v>460</v>
      </c>
      <c r="E302" s="73" t="s">
        <v>457</v>
      </c>
      <c r="F302" s="74">
        <v>6.3650000000000002</v>
      </c>
      <c r="G302" s="75">
        <v>12.49</v>
      </c>
      <c r="H302" s="75">
        <v>8.81</v>
      </c>
      <c r="I302" s="73" t="s">
        <v>2006</v>
      </c>
      <c r="J302" s="73" t="s">
        <v>2007</v>
      </c>
      <c r="K302" s="173"/>
      <c r="L302" s="172">
        <f>_xlfn.XLOOKUP($J302,Key!$M:$M,Key!$N:$N)</f>
        <v>1</v>
      </c>
    </row>
    <row r="303" spans="2:12" ht="15" customHeight="1" x14ac:dyDescent="0.25">
      <c r="B303" s="70" t="s">
        <v>461</v>
      </c>
      <c r="C303" s="70" t="s">
        <v>6</v>
      </c>
      <c r="D303" s="70" t="s">
        <v>462</v>
      </c>
      <c r="E303" s="70" t="s">
        <v>2226</v>
      </c>
      <c r="F303" s="71">
        <v>2.3098000000000001</v>
      </c>
      <c r="G303" s="72">
        <v>2.92</v>
      </c>
      <c r="H303" s="72">
        <v>2.2799999999999998</v>
      </c>
      <c r="I303" s="70" t="s">
        <v>2006</v>
      </c>
      <c r="J303" s="70" t="s">
        <v>2007</v>
      </c>
      <c r="L303" s="171">
        <f>_xlfn.XLOOKUP($J303,Key!$M:$M,Key!$N:$N)</f>
        <v>1</v>
      </c>
    </row>
    <row r="304" spans="2:12" ht="15" customHeight="1" x14ac:dyDescent="0.25">
      <c r="B304" s="70" t="s">
        <v>461</v>
      </c>
      <c r="C304" s="70" t="s">
        <v>9</v>
      </c>
      <c r="D304" s="70" t="s">
        <v>463</v>
      </c>
      <c r="E304" s="70" t="s">
        <v>2226</v>
      </c>
      <c r="F304" s="71">
        <v>2.9557000000000002</v>
      </c>
      <c r="G304" s="72">
        <v>4.16</v>
      </c>
      <c r="H304" s="72">
        <v>3.68</v>
      </c>
      <c r="I304" s="70" t="s">
        <v>2006</v>
      </c>
      <c r="J304" s="70" t="s">
        <v>2007</v>
      </c>
      <c r="L304" s="171">
        <f>_xlfn.XLOOKUP($J304,Key!$M:$M,Key!$N:$N)</f>
        <v>1</v>
      </c>
    </row>
    <row r="305" spans="2:12" ht="15" customHeight="1" x14ac:dyDescent="0.25">
      <c r="B305" s="70" t="s">
        <v>461</v>
      </c>
      <c r="C305" s="70" t="s">
        <v>11</v>
      </c>
      <c r="D305" s="70" t="s">
        <v>464</v>
      </c>
      <c r="E305" s="70" t="s">
        <v>2226</v>
      </c>
      <c r="F305" s="71">
        <v>3.8774999999999999</v>
      </c>
      <c r="G305" s="72">
        <v>7.01</v>
      </c>
      <c r="H305" s="72">
        <v>5.9</v>
      </c>
      <c r="I305" s="70" t="s">
        <v>2006</v>
      </c>
      <c r="J305" s="70" t="s">
        <v>2007</v>
      </c>
      <c r="L305" s="171">
        <f>_xlfn.XLOOKUP($J305,Key!$M:$M,Key!$N:$N)</f>
        <v>1</v>
      </c>
    </row>
    <row r="306" spans="2:12" s="3" customFormat="1" ht="15" customHeight="1" x14ac:dyDescent="0.25">
      <c r="B306" s="73" t="s">
        <v>461</v>
      </c>
      <c r="C306" s="73" t="s">
        <v>13</v>
      </c>
      <c r="D306" s="73" t="s">
        <v>465</v>
      </c>
      <c r="E306" s="73" t="s">
        <v>2226</v>
      </c>
      <c r="F306" s="74">
        <v>6.2473999999999998</v>
      </c>
      <c r="G306" s="75">
        <v>11.3</v>
      </c>
      <c r="H306" s="75">
        <v>13.29</v>
      </c>
      <c r="I306" s="73" t="s">
        <v>2006</v>
      </c>
      <c r="J306" s="73" t="s">
        <v>2007</v>
      </c>
      <c r="K306" s="173"/>
      <c r="L306" s="172">
        <f>_xlfn.XLOOKUP($J306,Key!$M:$M,Key!$N:$N)</f>
        <v>1</v>
      </c>
    </row>
    <row r="307" spans="2:12" ht="15" customHeight="1" x14ac:dyDescent="0.25">
      <c r="B307" s="70" t="s">
        <v>466</v>
      </c>
      <c r="C307" s="70" t="s">
        <v>6</v>
      </c>
      <c r="D307" s="70" t="s">
        <v>467</v>
      </c>
      <c r="E307" s="70" t="s">
        <v>468</v>
      </c>
      <c r="F307" s="71">
        <v>2.7275</v>
      </c>
      <c r="G307" s="72">
        <v>1.91</v>
      </c>
      <c r="H307" s="72">
        <v>3.03</v>
      </c>
      <c r="I307" s="70" t="s">
        <v>1989</v>
      </c>
      <c r="J307" s="70" t="s">
        <v>1990</v>
      </c>
      <c r="L307" s="171">
        <f>_xlfn.XLOOKUP($J307,Key!$M:$M,Key!$N:$N)</f>
        <v>1</v>
      </c>
    </row>
    <row r="308" spans="2:12" ht="15" customHeight="1" x14ac:dyDescent="0.25">
      <c r="B308" s="70" t="s">
        <v>466</v>
      </c>
      <c r="C308" s="70" t="s">
        <v>9</v>
      </c>
      <c r="D308" s="70" t="s">
        <v>469</v>
      </c>
      <c r="E308" s="70" t="s">
        <v>468</v>
      </c>
      <c r="F308" s="71">
        <v>3.1793</v>
      </c>
      <c r="G308" s="72">
        <v>2.06</v>
      </c>
      <c r="H308" s="72">
        <v>3.26</v>
      </c>
      <c r="I308" s="70" t="s">
        <v>1989</v>
      </c>
      <c r="J308" s="70" t="s">
        <v>1990</v>
      </c>
      <c r="L308" s="171">
        <f>_xlfn.XLOOKUP($J308,Key!$M:$M,Key!$N:$N)</f>
        <v>1</v>
      </c>
    </row>
    <row r="309" spans="2:12" ht="15" customHeight="1" x14ac:dyDescent="0.25">
      <c r="B309" s="70" t="s">
        <v>466</v>
      </c>
      <c r="C309" s="70" t="s">
        <v>11</v>
      </c>
      <c r="D309" s="70" t="s">
        <v>470</v>
      </c>
      <c r="E309" s="70" t="s">
        <v>468</v>
      </c>
      <c r="F309" s="71">
        <v>3.9060000000000001</v>
      </c>
      <c r="G309" s="72">
        <v>6.12</v>
      </c>
      <c r="H309" s="72">
        <v>6.42</v>
      </c>
      <c r="I309" s="70" t="s">
        <v>1989</v>
      </c>
      <c r="J309" s="70" t="s">
        <v>1990</v>
      </c>
      <c r="L309" s="171">
        <f>_xlfn.XLOOKUP($J309,Key!$M:$M,Key!$N:$N)</f>
        <v>1</v>
      </c>
    </row>
    <row r="310" spans="2:12" s="3" customFormat="1" ht="15" customHeight="1" x14ac:dyDescent="0.25">
      <c r="B310" s="73" t="s">
        <v>466</v>
      </c>
      <c r="C310" s="73" t="s">
        <v>13</v>
      </c>
      <c r="D310" s="73" t="s">
        <v>471</v>
      </c>
      <c r="E310" s="73" t="s">
        <v>468</v>
      </c>
      <c r="F310" s="74">
        <v>5.7469999999999999</v>
      </c>
      <c r="G310" s="75">
        <v>8.85</v>
      </c>
      <c r="H310" s="75">
        <v>10</v>
      </c>
      <c r="I310" s="73" t="s">
        <v>1989</v>
      </c>
      <c r="J310" s="73" t="s">
        <v>1990</v>
      </c>
      <c r="K310" s="173"/>
      <c r="L310" s="172">
        <f>_xlfn.XLOOKUP($J310,Key!$M:$M,Key!$N:$N)</f>
        <v>1</v>
      </c>
    </row>
    <row r="311" spans="2:12" ht="15" customHeight="1" x14ac:dyDescent="0.25">
      <c r="B311" s="70" t="s">
        <v>472</v>
      </c>
      <c r="C311" s="70" t="s">
        <v>6</v>
      </c>
      <c r="D311" s="70" t="s">
        <v>473</v>
      </c>
      <c r="E311" s="70" t="s">
        <v>474</v>
      </c>
      <c r="F311" s="71">
        <v>2.2677</v>
      </c>
      <c r="G311" s="72">
        <v>3.49</v>
      </c>
      <c r="H311" s="72">
        <v>2.5299999999999998</v>
      </c>
      <c r="I311" s="70" t="s">
        <v>1997</v>
      </c>
      <c r="J311" s="70" t="s">
        <v>2010</v>
      </c>
      <c r="L311" s="171">
        <f>_xlfn.XLOOKUP($J311,Key!$M:$M,Key!$N:$N)</f>
        <v>1</v>
      </c>
    </row>
    <row r="312" spans="2:12" ht="15" customHeight="1" x14ac:dyDescent="0.25">
      <c r="B312" s="70" t="s">
        <v>472</v>
      </c>
      <c r="C312" s="70" t="s">
        <v>9</v>
      </c>
      <c r="D312" s="70" t="s">
        <v>475</v>
      </c>
      <c r="E312" s="70" t="s">
        <v>474</v>
      </c>
      <c r="F312" s="71">
        <v>2.2677</v>
      </c>
      <c r="G312" s="72">
        <v>4.62</v>
      </c>
      <c r="H312" s="72">
        <v>3.35</v>
      </c>
      <c r="I312" s="70" t="s">
        <v>1997</v>
      </c>
      <c r="J312" s="70" t="s">
        <v>2010</v>
      </c>
      <c r="L312" s="171">
        <f>_xlfn.XLOOKUP($J312,Key!$M:$M,Key!$N:$N)</f>
        <v>1</v>
      </c>
    </row>
    <row r="313" spans="2:12" ht="15" customHeight="1" x14ac:dyDescent="0.25">
      <c r="B313" s="70" t="s">
        <v>472</v>
      </c>
      <c r="C313" s="70" t="s">
        <v>11</v>
      </c>
      <c r="D313" s="70" t="s">
        <v>476</v>
      </c>
      <c r="E313" s="70" t="s">
        <v>474</v>
      </c>
      <c r="F313" s="71">
        <v>3.0491999999999999</v>
      </c>
      <c r="G313" s="72">
        <v>7.11</v>
      </c>
      <c r="H313" s="72">
        <v>6.48</v>
      </c>
      <c r="I313" s="70" t="s">
        <v>1997</v>
      </c>
      <c r="J313" s="70" t="s">
        <v>2010</v>
      </c>
      <c r="L313" s="171">
        <f>_xlfn.XLOOKUP($J313,Key!$M:$M,Key!$N:$N)</f>
        <v>1</v>
      </c>
    </row>
    <row r="314" spans="2:12" s="3" customFormat="1" ht="15" customHeight="1" x14ac:dyDescent="0.25">
      <c r="B314" s="73" t="s">
        <v>472</v>
      </c>
      <c r="C314" s="73" t="s">
        <v>13</v>
      </c>
      <c r="D314" s="73" t="s">
        <v>477</v>
      </c>
      <c r="E314" s="73" t="s">
        <v>474</v>
      </c>
      <c r="F314" s="74">
        <v>4.2175000000000002</v>
      </c>
      <c r="G314" s="75">
        <v>11.41</v>
      </c>
      <c r="H314" s="75">
        <v>7.83</v>
      </c>
      <c r="I314" s="73" t="s">
        <v>1997</v>
      </c>
      <c r="J314" s="73" t="s">
        <v>2010</v>
      </c>
      <c r="K314" s="173"/>
      <c r="L314" s="172">
        <f>_xlfn.XLOOKUP($J314,Key!$M:$M,Key!$N:$N)</f>
        <v>1</v>
      </c>
    </row>
    <row r="315" spans="2:12" ht="15" customHeight="1" x14ac:dyDescent="0.25">
      <c r="B315" s="70" t="s">
        <v>478</v>
      </c>
      <c r="C315" s="70" t="s">
        <v>6</v>
      </c>
      <c r="D315" s="70" t="s">
        <v>479</v>
      </c>
      <c r="E315" s="70" t="s">
        <v>480</v>
      </c>
      <c r="F315" s="71">
        <v>1.5278</v>
      </c>
      <c r="G315" s="72">
        <v>2.1</v>
      </c>
      <c r="H315" s="72">
        <v>1.51</v>
      </c>
      <c r="I315" s="70" t="s">
        <v>1997</v>
      </c>
      <c r="J315" s="70" t="s">
        <v>2010</v>
      </c>
      <c r="L315" s="171">
        <f>_xlfn.XLOOKUP($J315,Key!$M:$M,Key!$N:$N)</f>
        <v>1</v>
      </c>
    </row>
    <row r="316" spans="2:12" ht="15" customHeight="1" x14ac:dyDescent="0.25">
      <c r="B316" s="70" t="s">
        <v>478</v>
      </c>
      <c r="C316" s="70" t="s">
        <v>9</v>
      </c>
      <c r="D316" s="70" t="s">
        <v>481</v>
      </c>
      <c r="E316" s="70" t="s">
        <v>480</v>
      </c>
      <c r="F316" s="71">
        <v>1.7878000000000001</v>
      </c>
      <c r="G316" s="72">
        <v>2.83</v>
      </c>
      <c r="H316" s="72">
        <v>2.4900000000000002</v>
      </c>
      <c r="I316" s="70" t="s">
        <v>1997</v>
      </c>
      <c r="J316" s="70" t="s">
        <v>2010</v>
      </c>
      <c r="L316" s="171">
        <f>_xlfn.XLOOKUP($J316,Key!$M:$M,Key!$N:$N)</f>
        <v>1</v>
      </c>
    </row>
    <row r="317" spans="2:12" ht="15" customHeight="1" x14ac:dyDescent="0.25">
      <c r="B317" s="70" t="s">
        <v>478</v>
      </c>
      <c r="C317" s="70" t="s">
        <v>11</v>
      </c>
      <c r="D317" s="70" t="s">
        <v>482</v>
      </c>
      <c r="E317" s="70" t="s">
        <v>480</v>
      </c>
      <c r="F317" s="71">
        <v>2.3683000000000001</v>
      </c>
      <c r="G317" s="72">
        <v>4.97</v>
      </c>
      <c r="H317" s="72">
        <v>4.6399999999999997</v>
      </c>
      <c r="I317" s="70" t="s">
        <v>1997</v>
      </c>
      <c r="J317" s="70" t="s">
        <v>2010</v>
      </c>
      <c r="L317" s="171">
        <f>_xlfn.XLOOKUP($J317,Key!$M:$M,Key!$N:$N)</f>
        <v>1</v>
      </c>
    </row>
    <row r="318" spans="2:12" s="3" customFormat="1" ht="15" customHeight="1" x14ac:dyDescent="0.25">
      <c r="B318" s="73" t="s">
        <v>478</v>
      </c>
      <c r="C318" s="73" t="s">
        <v>13</v>
      </c>
      <c r="D318" s="73" t="s">
        <v>483</v>
      </c>
      <c r="E318" s="73" t="s">
        <v>480</v>
      </c>
      <c r="F318" s="74">
        <v>3.6652999999999998</v>
      </c>
      <c r="G318" s="75">
        <v>9.33</v>
      </c>
      <c r="H318" s="75">
        <v>8.3800000000000008</v>
      </c>
      <c r="I318" s="73" t="s">
        <v>1997</v>
      </c>
      <c r="J318" s="73" t="s">
        <v>2010</v>
      </c>
      <c r="K318" s="173"/>
      <c r="L318" s="172">
        <f>_xlfn.XLOOKUP($J318,Key!$M:$M,Key!$N:$N)</f>
        <v>1</v>
      </c>
    </row>
    <row r="319" spans="2:12" ht="15" customHeight="1" x14ac:dyDescent="0.25">
      <c r="B319" s="70" t="s">
        <v>484</v>
      </c>
      <c r="C319" s="70" t="s">
        <v>6</v>
      </c>
      <c r="D319" s="70" t="s">
        <v>485</v>
      </c>
      <c r="E319" s="70" t="s">
        <v>486</v>
      </c>
      <c r="F319" s="71">
        <v>1.8540000000000001</v>
      </c>
      <c r="G319" s="72">
        <v>2.0099999999999998</v>
      </c>
      <c r="H319" s="72">
        <v>1.44</v>
      </c>
      <c r="I319" s="70" t="s">
        <v>1997</v>
      </c>
      <c r="J319" s="70" t="s">
        <v>2010</v>
      </c>
      <c r="L319" s="171">
        <f>_xlfn.XLOOKUP($J319,Key!$M:$M,Key!$N:$N)</f>
        <v>1</v>
      </c>
    </row>
    <row r="320" spans="2:12" ht="15" customHeight="1" x14ac:dyDescent="0.25">
      <c r="B320" s="70" t="s">
        <v>484</v>
      </c>
      <c r="C320" s="70" t="s">
        <v>9</v>
      </c>
      <c r="D320" s="70" t="s">
        <v>487</v>
      </c>
      <c r="E320" s="70" t="s">
        <v>486</v>
      </c>
      <c r="F320" s="71">
        <v>2.3618999999999999</v>
      </c>
      <c r="G320" s="72">
        <v>2.25</v>
      </c>
      <c r="H320" s="72">
        <v>1.87</v>
      </c>
      <c r="I320" s="70" t="s">
        <v>1997</v>
      </c>
      <c r="J320" s="70" t="s">
        <v>2010</v>
      </c>
      <c r="L320" s="171">
        <f>_xlfn.XLOOKUP($J320,Key!$M:$M,Key!$N:$N)</f>
        <v>1</v>
      </c>
    </row>
    <row r="321" spans="2:12" ht="15" customHeight="1" x14ac:dyDescent="0.25">
      <c r="B321" s="70" t="s">
        <v>484</v>
      </c>
      <c r="C321" s="70" t="s">
        <v>11</v>
      </c>
      <c r="D321" s="70" t="s">
        <v>488</v>
      </c>
      <c r="E321" s="70" t="s">
        <v>486</v>
      </c>
      <c r="F321" s="71">
        <v>2.6703000000000001</v>
      </c>
      <c r="G321" s="72">
        <v>3.72</v>
      </c>
      <c r="H321" s="72">
        <v>3.58</v>
      </c>
      <c r="I321" s="70" t="s">
        <v>1997</v>
      </c>
      <c r="J321" s="70" t="s">
        <v>2010</v>
      </c>
      <c r="L321" s="171">
        <f>_xlfn.XLOOKUP($J321,Key!$M:$M,Key!$N:$N)</f>
        <v>1</v>
      </c>
    </row>
    <row r="322" spans="2:12" s="3" customFormat="1" ht="15" customHeight="1" x14ac:dyDescent="0.25">
      <c r="B322" s="73" t="s">
        <v>484</v>
      </c>
      <c r="C322" s="73" t="s">
        <v>13</v>
      </c>
      <c r="D322" s="73" t="s">
        <v>489</v>
      </c>
      <c r="E322" s="73" t="s">
        <v>486</v>
      </c>
      <c r="F322" s="74">
        <v>3.7623000000000002</v>
      </c>
      <c r="G322" s="75">
        <v>5.72</v>
      </c>
      <c r="H322" s="75">
        <v>6.24</v>
      </c>
      <c r="I322" s="73" t="s">
        <v>1997</v>
      </c>
      <c r="J322" s="73" t="s">
        <v>2010</v>
      </c>
      <c r="K322" s="173"/>
      <c r="L322" s="172">
        <f>_xlfn.XLOOKUP($J322,Key!$M:$M,Key!$N:$N)</f>
        <v>1</v>
      </c>
    </row>
    <row r="323" spans="2:12" ht="15" customHeight="1" x14ac:dyDescent="0.25">
      <c r="B323" s="70" t="s">
        <v>490</v>
      </c>
      <c r="C323" s="70" t="s">
        <v>6</v>
      </c>
      <c r="D323" s="70" t="s">
        <v>491</v>
      </c>
      <c r="E323" s="70" t="s">
        <v>492</v>
      </c>
      <c r="F323" s="71">
        <v>1.9231</v>
      </c>
      <c r="G323" s="72">
        <v>1.73</v>
      </c>
      <c r="H323" s="72">
        <v>1.97</v>
      </c>
      <c r="I323" s="70" t="s">
        <v>1997</v>
      </c>
      <c r="J323" s="70" t="s">
        <v>2010</v>
      </c>
      <c r="L323" s="171">
        <f>_xlfn.XLOOKUP($J323,Key!$M:$M,Key!$N:$N)</f>
        <v>1</v>
      </c>
    </row>
    <row r="324" spans="2:12" ht="15" customHeight="1" x14ac:dyDescent="0.25">
      <c r="B324" s="70" t="s">
        <v>490</v>
      </c>
      <c r="C324" s="70" t="s">
        <v>9</v>
      </c>
      <c r="D324" s="70" t="s">
        <v>493</v>
      </c>
      <c r="E324" s="70" t="s">
        <v>492</v>
      </c>
      <c r="F324" s="71">
        <v>2.5053000000000001</v>
      </c>
      <c r="G324" s="72">
        <v>2.0699999999999998</v>
      </c>
      <c r="H324" s="72">
        <v>2.63</v>
      </c>
      <c r="I324" s="70" t="s">
        <v>1997</v>
      </c>
      <c r="J324" s="70" t="s">
        <v>2010</v>
      </c>
      <c r="L324" s="171">
        <f>_xlfn.XLOOKUP($J324,Key!$M:$M,Key!$N:$N)</f>
        <v>1</v>
      </c>
    </row>
    <row r="325" spans="2:12" ht="15" customHeight="1" x14ac:dyDescent="0.25">
      <c r="B325" s="70" t="s">
        <v>490</v>
      </c>
      <c r="C325" s="70" t="s">
        <v>11</v>
      </c>
      <c r="D325" s="70" t="s">
        <v>494</v>
      </c>
      <c r="E325" s="70" t="s">
        <v>492</v>
      </c>
      <c r="F325" s="71">
        <v>2.9302000000000001</v>
      </c>
      <c r="G325" s="72">
        <v>4.7</v>
      </c>
      <c r="H325" s="72">
        <v>4.9800000000000004</v>
      </c>
      <c r="I325" s="70" t="s">
        <v>1997</v>
      </c>
      <c r="J325" s="70" t="s">
        <v>2010</v>
      </c>
      <c r="L325" s="171">
        <f>_xlfn.XLOOKUP($J325,Key!$M:$M,Key!$N:$N)</f>
        <v>1</v>
      </c>
    </row>
    <row r="326" spans="2:12" s="3" customFormat="1" ht="15" customHeight="1" x14ac:dyDescent="0.25">
      <c r="B326" s="73" t="s">
        <v>490</v>
      </c>
      <c r="C326" s="73" t="s">
        <v>13</v>
      </c>
      <c r="D326" s="73" t="s">
        <v>495</v>
      </c>
      <c r="E326" s="73" t="s">
        <v>492</v>
      </c>
      <c r="F326" s="74">
        <v>4.1692999999999998</v>
      </c>
      <c r="G326" s="75">
        <v>8.06</v>
      </c>
      <c r="H326" s="75">
        <v>8.27</v>
      </c>
      <c r="I326" s="73" t="s">
        <v>1997</v>
      </c>
      <c r="J326" s="73" t="s">
        <v>2010</v>
      </c>
      <c r="K326" s="173"/>
      <c r="L326" s="172">
        <f>_xlfn.XLOOKUP($J326,Key!$M:$M,Key!$N:$N)</f>
        <v>1</v>
      </c>
    </row>
    <row r="327" spans="2:12" ht="15" customHeight="1" x14ac:dyDescent="0.25">
      <c r="B327" s="70" t="s">
        <v>496</v>
      </c>
      <c r="C327" s="70" t="s">
        <v>6</v>
      </c>
      <c r="D327" s="70" t="s">
        <v>497</v>
      </c>
      <c r="E327" s="70" t="s">
        <v>498</v>
      </c>
      <c r="F327" s="71">
        <v>1.4986999999999999</v>
      </c>
      <c r="G327" s="72">
        <v>2.12</v>
      </c>
      <c r="H327" s="72">
        <v>2.08</v>
      </c>
      <c r="I327" s="70" t="s">
        <v>1997</v>
      </c>
      <c r="J327" s="70" t="s">
        <v>2010</v>
      </c>
      <c r="L327" s="171">
        <f>_xlfn.XLOOKUP($J327,Key!$M:$M,Key!$N:$N)</f>
        <v>1</v>
      </c>
    </row>
    <row r="328" spans="2:12" ht="15" customHeight="1" x14ac:dyDescent="0.25">
      <c r="B328" s="70" t="s">
        <v>496</v>
      </c>
      <c r="C328" s="70" t="s">
        <v>9</v>
      </c>
      <c r="D328" s="70" t="s">
        <v>499</v>
      </c>
      <c r="E328" s="70" t="s">
        <v>498</v>
      </c>
      <c r="F328" s="71">
        <v>2.1347</v>
      </c>
      <c r="G328" s="72">
        <v>2.9</v>
      </c>
      <c r="H328" s="72">
        <v>2.7</v>
      </c>
      <c r="I328" s="70" t="s">
        <v>1997</v>
      </c>
      <c r="J328" s="70" t="s">
        <v>2010</v>
      </c>
      <c r="L328" s="171">
        <f>_xlfn.XLOOKUP($J328,Key!$M:$M,Key!$N:$N)</f>
        <v>1</v>
      </c>
    </row>
    <row r="329" spans="2:12" ht="15" customHeight="1" x14ac:dyDescent="0.25">
      <c r="B329" s="70" t="s">
        <v>496</v>
      </c>
      <c r="C329" s="70" t="s">
        <v>11</v>
      </c>
      <c r="D329" s="70" t="s">
        <v>500</v>
      </c>
      <c r="E329" s="70" t="s">
        <v>498</v>
      </c>
      <c r="F329" s="71">
        <v>2.8033999999999999</v>
      </c>
      <c r="G329" s="72">
        <v>4.68</v>
      </c>
      <c r="H329" s="72">
        <v>5.21</v>
      </c>
      <c r="I329" s="70" t="s">
        <v>1997</v>
      </c>
      <c r="J329" s="70" t="s">
        <v>2010</v>
      </c>
      <c r="L329" s="171">
        <f>_xlfn.XLOOKUP($J329,Key!$M:$M,Key!$N:$N)</f>
        <v>1</v>
      </c>
    </row>
    <row r="330" spans="2:12" s="3" customFormat="1" ht="15" customHeight="1" x14ac:dyDescent="0.25">
      <c r="B330" s="73" t="s">
        <v>496</v>
      </c>
      <c r="C330" s="73" t="s">
        <v>13</v>
      </c>
      <c r="D330" s="73" t="s">
        <v>501</v>
      </c>
      <c r="E330" s="70" t="s">
        <v>498</v>
      </c>
      <c r="F330" s="74">
        <v>3.9235000000000002</v>
      </c>
      <c r="G330" s="75">
        <v>9.09</v>
      </c>
      <c r="H330" s="75">
        <v>6.58</v>
      </c>
      <c r="I330" s="73" t="s">
        <v>1997</v>
      </c>
      <c r="J330" s="73" t="s">
        <v>2010</v>
      </c>
      <c r="K330" s="173"/>
      <c r="L330" s="172">
        <f>_xlfn.XLOOKUP($J330,Key!$M:$M,Key!$N:$N)</f>
        <v>1</v>
      </c>
    </row>
    <row r="331" spans="2:12" ht="15" customHeight="1" x14ac:dyDescent="0.25">
      <c r="B331" s="70" t="s">
        <v>502</v>
      </c>
      <c r="C331" s="70" t="s">
        <v>6</v>
      </c>
      <c r="D331" s="70" t="s">
        <v>503</v>
      </c>
      <c r="E331" s="70" t="s">
        <v>504</v>
      </c>
      <c r="F331" s="71">
        <v>1.1262000000000001</v>
      </c>
      <c r="G331" s="72">
        <v>2.2799999999999998</v>
      </c>
      <c r="H331" s="72">
        <v>2.0499999999999998</v>
      </c>
      <c r="I331" s="70" t="s">
        <v>1997</v>
      </c>
      <c r="J331" s="70" t="s">
        <v>2010</v>
      </c>
      <c r="L331" s="171">
        <f>_xlfn.XLOOKUP($J331,Key!$M:$M,Key!$N:$N)</f>
        <v>1</v>
      </c>
    </row>
    <row r="332" spans="2:12" ht="15" customHeight="1" x14ac:dyDescent="0.25">
      <c r="B332" s="70" t="s">
        <v>502</v>
      </c>
      <c r="C332" s="70" t="s">
        <v>9</v>
      </c>
      <c r="D332" s="70" t="s">
        <v>505</v>
      </c>
      <c r="E332" s="70" t="s">
        <v>504</v>
      </c>
      <c r="F332" s="71">
        <v>1.6927000000000001</v>
      </c>
      <c r="G332" s="72">
        <v>2.82</v>
      </c>
      <c r="H332" s="72">
        <v>2.64</v>
      </c>
      <c r="I332" s="70" t="s">
        <v>1997</v>
      </c>
      <c r="J332" s="70" t="s">
        <v>2010</v>
      </c>
      <c r="L332" s="171">
        <f>_xlfn.XLOOKUP($J332,Key!$M:$M,Key!$N:$N)</f>
        <v>1</v>
      </c>
    </row>
    <row r="333" spans="2:12" ht="15" customHeight="1" x14ac:dyDescent="0.25">
      <c r="B333" s="70" t="s">
        <v>502</v>
      </c>
      <c r="C333" s="70" t="s">
        <v>11</v>
      </c>
      <c r="D333" s="70" t="s">
        <v>506</v>
      </c>
      <c r="E333" s="70" t="s">
        <v>504</v>
      </c>
      <c r="F333" s="71">
        <v>2.1404999999999998</v>
      </c>
      <c r="G333" s="72">
        <v>4.75</v>
      </c>
      <c r="H333" s="72">
        <v>4.49</v>
      </c>
      <c r="I333" s="70" t="s">
        <v>1997</v>
      </c>
      <c r="J333" s="70" t="s">
        <v>2010</v>
      </c>
      <c r="L333" s="171">
        <f>_xlfn.XLOOKUP($J333,Key!$M:$M,Key!$N:$N)</f>
        <v>1</v>
      </c>
    </row>
    <row r="334" spans="2:12" s="3" customFormat="1" ht="15" customHeight="1" x14ac:dyDescent="0.25">
      <c r="B334" s="73" t="s">
        <v>502</v>
      </c>
      <c r="C334" s="73" t="s">
        <v>13</v>
      </c>
      <c r="D334" s="73" t="s">
        <v>507</v>
      </c>
      <c r="E334" s="73" t="s">
        <v>504</v>
      </c>
      <c r="F334" s="74">
        <v>3.2839999999999998</v>
      </c>
      <c r="G334" s="75">
        <v>7.17</v>
      </c>
      <c r="H334" s="75">
        <v>6.76</v>
      </c>
      <c r="I334" s="73" t="s">
        <v>1997</v>
      </c>
      <c r="J334" s="73" t="s">
        <v>2010</v>
      </c>
      <c r="K334" s="173"/>
      <c r="L334" s="172">
        <f>_xlfn.XLOOKUP($J334,Key!$M:$M,Key!$N:$N)</f>
        <v>1</v>
      </c>
    </row>
    <row r="335" spans="2:12" ht="15" customHeight="1" x14ac:dyDescent="0.25">
      <c r="B335" s="70" t="s">
        <v>508</v>
      </c>
      <c r="C335" s="70" t="s">
        <v>6</v>
      </c>
      <c r="D335" s="70" t="s">
        <v>509</v>
      </c>
      <c r="E335" s="70" t="s">
        <v>2227</v>
      </c>
      <c r="F335" s="71">
        <v>4.5929000000000002</v>
      </c>
      <c r="G335" s="72">
        <v>1.64</v>
      </c>
      <c r="H335" s="72">
        <v>1.82</v>
      </c>
      <c r="I335" s="70" t="s">
        <v>2006</v>
      </c>
      <c r="J335" s="70" t="s">
        <v>2007</v>
      </c>
      <c r="L335" s="171">
        <f>_xlfn.XLOOKUP($J335,Key!$M:$M,Key!$N:$N)</f>
        <v>1</v>
      </c>
    </row>
    <row r="336" spans="2:12" ht="15" customHeight="1" x14ac:dyDescent="0.25">
      <c r="B336" s="70" t="s">
        <v>508</v>
      </c>
      <c r="C336" s="70" t="s">
        <v>9</v>
      </c>
      <c r="D336" s="70" t="s">
        <v>510</v>
      </c>
      <c r="E336" s="70" t="s">
        <v>2227</v>
      </c>
      <c r="F336" s="71">
        <v>5.0060000000000002</v>
      </c>
      <c r="G336" s="72">
        <v>3.2</v>
      </c>
      <c r="H336" s="72">
        <v>3.38</v>
      </c>
      <c r="I336" s="70" t="s">
        <v>2006</v>
      </c>
      <c r="J336" s="70" t="s">
        <v>2007</v>
      </c>
      <c r="L336" s="171">
        <f>_xlfn.XLOOKUP($J336,Key!$M:$M,Key!$N:$N)</f>
        <v>1</v>
      </c>
    </row>
    <row r="337" spans="2:12" ht="15" customHeight="1" x14ac:dyDescent="0.25">
      <c r="B337" s="70" t="s">
        <v>508</v>
      </c>
      <c r="C337" s="70" t="s">
        <v>11</v>
      </c>
      <c r="D337" s="70" t="s">
        <v>511</v>
      </c>
      <c r="E337" s="70" t="s">
        <v>2227</v>
      </c>
      <c r="F337" s="71">
        <v>6.2099000000000002</v>
      </c>
      <c r="G337" s="72">
        <v>5.24</v>
      </c>
      <c r="H337" s="72">
        <v>5.9</v>
      </c>
      <c r="I337" s="70" t="s">
        <v>2006</v>
      </c>
      <c r="J337" s="70" t="s">
        <v>2007</v>
      </c>
      <c r="L337" s="171">
        <f>_xlfn.XLOOKUP($J337,Key!$M:$M,Key!$N:$N)</f>
        <v>1</v>
      </c>
    </row>
    <row r="338" spans="2:12" s="3" customFormat="1" ht="15" customHeight="1" x14ac:dyDescent="0.25">
      <c r="B338" s="73" t="s">
        <v>508</v>
      </c>
      <c r="C338" s="73" t="s">
        <v>13</v>
      </c>
      <c r="D338" s="73" t="s">
        <v>512</v>
      </c>
      <c r="E338" s="73" t="s">
        <v>2227</v>
      </c>
      <c r="F338" s="74">
        <v>7.6580000000000004</v>
      </c>
      <c r="G338" s="75">
        <v>6.85</v>
      </c>
      <c r="H338" s="75">
        <v>8.36</v>
      </c>
      <c r="I338" s="73" t="s">
        <v>2006</v>
      </c>
      <c r="J338" s="73" t="s">
        <v>2007</v>
      </c>
      <c r="K338" s="173"/>
      <c r="L338" s="172">
        <f>_xlfn.XLOOKUP($J338,Key!$M:$M,Key!$N:$N)</f>
        <v>1</v>
      </c>
    </row>
    <row r="339" spans="2:12" ht="15" customHeight="1" x14ac:dyDescent="0.25">
      <c r="B339" s="70" t="s">
        <v>513</v>
      </c>
      <c r="C339" s="70" t="s">
        <v>6</v>
      </c>
      <c r="D339" s="70" t="s">
        <v>514</v>
      </c>
      <c r="E339" s="70" t="s">
        <v>515</v>
      </c>
      <c r="F339" s="71">
        <v>3.25</v>
      </c>
      <c r="G339" s="72">
        <v>2.48</v>
      </c>
      <c r="H339" s="72">
        <v>2.11</v>
      </c>
      <c r="I339" s="70" t="s">
        <v>1997</v>
      </c>
      <c r="J339" s="70" t="s">
        <v>2010</v>
      </c>
      <c r="L339" s="171">
        <f>_xlfn.XLOOKUP($J339,Key!$M:$M,Key!$N:$N)</f>
        <v>1</v>
      </c>
    </row>
    <row r="340" spans="2:12" ht="15" customHeight="1" x14ac:dyDescent="0.25">
      <c r="B340" s="70" t="s">
        <v>513</v>
      </c>
      <c r="C340" s="70" t="s">
        <v>9</v>
      </c>
      <c r="D340" s="70" t="s">
        <v>516</v>
      </c>
      <c r="E340" s="70" t="s">
        <v>515</v>
      </c>
      <c r="F340" s="71">
        <v>3.8589000000000002</v>
      </c>
      <c r="G340" s="72">
        <v>3.91</v>
      </c>
      <c r="H340" s="72">
        <v>3.43</v>
      </c>
      <c r="I340" s="70" t="s">
        <v>1997</v>
      </c>
      <c r="J340" s="70" t="s">
        <v>2010</v>
      </c>
      <c r="L340" s="171">
        <f>_xlfn.XLOOKUP($J340,Key!$M:$M,Key!$N:$N)</f>
        <v>1</v>
      </c>
    </row>
    <row r="341" spans="2:12" ht="15" customHeight="1" x14ac:dyDescent="0.25">
      <c r="B341" s="70" t="s">
        <v>513</v>
      </c>
      <c r="C341" s="70" t="s">
        <v>11</v>
      </c>
      <c r="D341" s="70" t="s">
        <v>517</v>
      </c>
      <c r="E341" s="70" t="s">
        <v>515</v>
      </c>
      <c r="F341" s="71">
        <v>4.6943000000000001</v>
      </c>
      <c r="G341" s="72">
        <v>7.05</v>
      </c>
      <c r="H341" s="72">
        <v>5.57</v>
      </c>
      <c r="I341" s="70" t="s">
        <v>1997</v>
      </c>
      <c r="J341" s="70" t="s">
        <v>2010</v>
      </c>
      <c r="L341" s="171">
        <f>_xlfn.XLOOKUP($J341,Key!$M:$M,Key!$N:$N)</f>
        <v>1</v>
      </c>
    </row>
    <row r="342" spans="2:12" s="3" customFormat="1" ht="15" customHeight="1" x14ac:dyDescent="0.25">
      <c r="B342" s="73" t="s">
        <v>513</v>
      </c>
      <c r="C342" s="73" t="s">
        <v>13</v>
      </c>
      <c r="D342" s="73" t="s">
        <v>518</v>
      </c>
      <c r="E342" s="73" t="s">
        <v>515</v>
      </c>
      <c r="F342" s="74">
        <v>6.3587999999999996</v>
      </c>
      <c r="G342" s="75">
        <v>11.39</v>
      </c>
      <c r="H342" s="75">
        <v>8.35</v>
      </c>
      <c r="I342" s="73" t="s">
        <v>1997</v>
      </c>
      <c r="J342" s="73" t="s">
        <v>2010</v>
      </c>
      <c r="K342" s="173"/>
      <c r="L342" s="172">
        <f>_xlfn.XLOOKUP($J342,Key!$M:$M,Key!$N:$N)</f>
        <v>1</v>
      </c>
    </row>
    <row r="343" spans="2:12" ht="15" customHeight="1" x14ac:dyDescent="0.25">
      <c r="B343" s="70" t="s">
        <v>519</v>
      </c>
      <c r="C343" s="70" t="s">
        <v>6</v>
      </c>
      <c r="D343" s="70" t="s">
        <v>520</v>
      </c>
      <c r="E343" s="70" t="s">
        <v>521</v>
      </c>
      <c r="F343" s="71">
        <v>1.2072000000000001</v>
      </c>
      <c r="G343" s="72">
        <v>2.42</v>
      </c>
      <c r="H343" s="72">
        <v>2.91</v>
      </c>
      <c r="I343" s="70" t="s">
        <v>1989</v>
      </c>
      <c r="J343" s="70" t="s">
        <v>1990</v>
      </c>
      <c r="L343" s="171">
        <f>_xlfn.XLOOKUP($J343,Key!$M:$M,Key!$N:$N)</f>
        <v>1</v>
      </c>
    </row>
    <row r="344" spans="2:12" ht="15" customHeight="1" x14ac:dyDescent="0.25">
      <c r="B344" s="70" t="s">
        <v>519</v>
      </c>
      <c r="C344" s="70" t="s">
        <v>9</v>
      </c>
      <c r="D344" s="70" t="s">
        <v>522</v>
      </c>
      <c r="E344" s="70" t="s">
        <v>521</v>
      </c>
      <c r="F344" s="71">
        <v>1.4136</v>
      </c>
      <c r="G344" s="72">
        <v>4.26</v>
      </c>
      <c r="H344" s="72">
        <v>4.42</v>
      </c>
      <c r="I344" s="70" t="s">
        <v>1989</v>
      </c>
      <c r="J344" s="70" t="s">
        <v>1990</v>
      </c>
      <c r="L344" s="171">
        <f>_xlfn.XLOOKUP($J344,Key!$M:$M,Key!$N:$N)</f>
        <v>1</v>
      </c>
    </row>
    <row r="345" spans="2:12" ht="15" customHeight="1" x14ac:dyDescent="0.25">
      <c r="B345" s="70" t="s">
        <v>519</v>
      </c>
      <c r="C345" s="70" t="s">
        <v>11</v>
      </c>
      <c r="D345" s="70" t="s">
        <v>523</v>
      </c>
      <c r="E345" s="70" t="s">
        <v>521</v>
      </c>
      <c r="F345" s="71">
        <v>2.0788000000000002</v>
      </c>
      <c r="G345" s="72">
        <v>7.19</v>
      </c>
      <c r="H345" s="72">
        <v>7.45</v>
      </c>
      <c r="I345" s="70" t="s">
        <v>1989</v>
      </c>
      <c r="J345" s="70" t="s">
        <v>1990</v>
      </c>
      <c r="L345" s="171">
        <f>_xlfn.XLOOKUP($J345,Key!$M:$M,Key!$N:$N)</f>
        <v>1</v>
      </c>
    </row>
    <row r="346" spans="2:12" s="3" customFormat="1" ht="15" customHeight="1" x14ac:dyDescent="0.25">
      <c r="B346" s="73" t="s">
        <v>519</v>
      </c>
      <c r="C346" s="73" t="s">
        <v>13</v>
      </c>
      <c r="D346" s="73" t="s">
        <v>524</v>
      </c>
      <c r="E346" s="73" t="s">
        <v>521</v>
      </c>
      <c r="F346" s="74">
        <v>3.6297000000000001</v>
      </c>
      <c r="G346" s="75">
        <v>11.5</v>
      </c>
      <c r="H346" s="75">
        <v>9.83</v>
      </c>
      <c r="I346" s="73" t="s">
        <v>1989</v>
      </c>
      <c r="J346" s="73" t="s">
        <v>1990</v>
      </c>
      <c r="K346" s="173"/>
      <c r="L346" s="172">
        <f>_xlfn.XLOOKUP($J346,Key!$M:$M,Key!$N:$N)</f>
        <v>1</v>
      </c>
    </row>
    <row r="347" spans="2:12" ht="15" customHeight="1" x14ac:dyDescent="0.25">
      <c r="B347" s="70" t="s">
        <v>525</v>
      </c>
      <c r="C347" s="70" t="s">
        <v>6</v>
      </c>
      <c r="D347" s="70" t="s">
        <v>526</v>
      </c>
      <c r="E347" s="70" t="s">
        <v>2228</v>
      </c>
      <c r="F347" s="71">
        <v>1.6782999999999999</v>
      </c>
      <c r="G347" s="72">
        <v>2.16</v>
      </c>
      <c r="H347" s="72">
        <v>2.25</v>
      </c>
      <c r="I347" s="70" t="s">
        <v>1989</v>
      </c>
      <c r="J347" s="70" t="s">
        <v>1990</v>
      </c>
      <c r="L347" s="171">
        <f>_xlfn.XLOOKUP($J347,Key!$M:$M,Key!$N:$N)</f>
        <v>1</v>
      </c>
    </row>
    <row r="348" spans="2:12" ht="15" customHeight="1" x14ac:dyDescent="0.25">
      <c r="B348" s="70" t="s">
        <v>525</v>
      </c>
      <c r="C348" s="70" t="s">
        <v>9</v>
      </c>
      <c r="D348" s="70" t="s">
        <v>527</v>
      </c>
      <c r="E348" s="70" t="s">
        <v>2228</v>
      </c>
      <c r="F348" s="71">
        <v>2.2458999999999998</v>
      </c>
      <c r="G348" s="72">
        <v>3.97</v>
      </c>
      <c r="H348" s="72">
        <v>4.0599999999999996</v>
      </c>
      <c r="I348" s="70" t="s">
        <v>1989</v>
      </c>
      <c r="J348" s="70" t="s">
        <v>1990</v>
      </c>
      <c r="L348" s="171">
        <f>_xlfn.XLOOKUP($J348,Key!$M:$M,Key!$N:$N)</f>
        <v>1</v>
      </c>
    </row>
    <row r="349" spans="2:12" ht="15" customHeight="1" x14ac:dyDescent="0.25">
      <c r="B349" s="70" t="s">
        <v>525</v>
      </c>
      <c r="C349" s="70" t="s">
        <v>11</v>
      </c>
      <c r="D349" s="70" t="s">
        <v>528</v>
      </c>
      <c r="E349" s="70" t="s">
        <v>2228</v>
      </c>
      <c r="F349" s="71">
        <v>3.0234000000000001</v>
      </c>
      <c r="G349" s="72">
        <v>7.28</v>
      </c>
      <c r="H349" s="72">
        <v>6.8</v>
      </c>
      <c r="I349" s="70" t="s">
        <v>1989</v>
      </c>
      <c r="J349" s="70" t="s">
        <v>1990</v>
      </c>
      <c r="L349" s="171">
        <f>_xlfn.XLOOKUP($J349,Key!$M:$M,Key!$N:$N)</f>
        <v>1</v>
      </c>
    </row>
    <row r="350" spans="2:12" s="3" customFormat="1" ht="15" customHeight="1" x14ac:dyDescent="0.25">
      <c r="B350" s="73" t="s">
        <v>525</v>
      </c>
      <c r="C350" s="73" t="s">
        <v>13</v>
      </c>
      <c r="D350" s="73" t="s">
        <v>529</v>
      </c>
      <c r="E350" s="73" t="s">
        <v>2228</v>
      </c>
      <c r="F350" s="74">
        <v>4.5053000000000001</v>
      </c>
      <c r="G350" s="75">
        <v>10.87</v>
      </c>
      <c r="H350" s="75">
        <v>10.57</v>
      </c>
      <c r="I350" s="73" t="s">
        <v>1989</v>
      </c>
      <c r="J350" s="73" t="s">
        <v>1990</v>
      </c>
      <c r="K350" s="173"/>
      <c r="L350" s="172">
        <f>_xlfn.XLOOKUP($J350,Key!$M:$M,Key!$N:$N)</f>
        <v>1</v>
      </c>
    </row>
    <row r="351" spans="2:12" ht="15" customHeight="1" x14ac:dyDescent="0.25">
      <c r="B351" s="70" t="s">
        <v>530</v>
      </c>
      <c r="C351" s="70" t="s">
        <v>6</v>
      </c>
      <c r="D351" s="70" t="s">
        <v>531</v>
      </c>
      <c r="E351" s="70" t="s">
        <v>532</v>
      </c>
      <c r="F351" s="71">
        <v>1.4325000000000001</v>
      </c>
      <c r="G351" s="72">
        <v>2.19</v>
      </c>
      <c r="H351" s="72">
        <v>2.67</v>
      </c>
      <c r="I351" s="70" t="s">
        <v>1989</v>
      </c>
      <c r="J351" s="70" t="s">
        <v>1990</v>
      </c>
      <c r="L351" s="171">
        <f>_xlfn.XLOOKUP($J351,Key!$M:$M,Key!$N:$N)</f>
        <v>1</v>
      </c>
    </row>
    <row r="352" spans="2:12" ht="15" customHeight="1" x14ac:dyDescent="0.25">
      <c r="B352" s="70" t="s">
        <v>530</v>
      </c>
      <c r="C352" s="70" t="s">
        <v>9</v>
      </c>
      <c r="D352" s="70" t="s">
        <v>533</v>
      </c>
      <c r="E352" s="70" t="s">
        <v>532</v>
      </c>
      <c r="F352" s="71">
        <v>1.7706999999999999</v>
      </c>
      <c r="G352" s="72">
        <v>2.82</v>
      </c>
      <c r="H352" s="72">
        <v>3.9</v>
      </c>
      <c r="I352" s="70" t="s">
        <v>1989</v>
      </c>
      <c r="J352" s="70" t="s">
        <v>1990</v>
      </c>
      <c r="L352" s="171">
        <f>_xlfn.XLOOKUP($J352,Key!$M:$M,Key!$N:$N)</f>
        <v>1</v>
      </c>
    </row>
    <row r="353" spans="2:12" ht="15" customHeight="1" x14ac:dyDescent="0.25">
      <c r="B353" s="70" t="s">
        <v>530</v>
      </c>
      <c r="C353" s="70" t="s">
        <v>11</v>
      </c>
      <c r="D353" s="70" t="s">
        <v>534</v>
      </c>
      <c r="E353" s="70" t="s">
        <v>532</v>
      </c>
      <c r="F353" s="71">
        <v>2.2816000000000001</v>
      </c>
      <c r="G353" s="72">
        <v>5.05</v>
      </c>
      <c r="H353" s="72">
        <v>5.89</v>
      </c>
      <c r="I353" s="70" t="s">
        <v>1989</v>
      </c>
      <c r="J353" s="70" t="s">
        <v>1990</v>
      </c>
      <c r="L353" s="171">
        <f>_xlfn.XLOOKUP($J353,Key!$M:$M,Key!$N:$N)</f>
        <v>1</v>
      </c>
    </row>
    <row r="354" spans="2:12" s="3" customFormat="1" ht="15" customHeight="1" x14ac:dyDescent="0.25">
      <c r="B354" s="73" t="s">
        <v>530</v>
      </c>
      <c r="C354" s="73" t="s">
        <v>13</v>
      </c>
      <c r="D354" s="73" t="s">
        <v>535</v>
      </c>
      <c r="E354" s="73" t="s">
        <v>532</v>
      </c>
      <c r="F354" s="74">
        <v>3.6345999999999998</v>
      </c>
      <c r="G354" s="75">
        <v>8.92</v>
      </c>
      <c r="H354" s="75">
        <v>10.53</v>
      </c>
      <c r="I354" s="73" t="s">
        <v>1989</v>
      </c>
      <c r="J354" s="73" t="s">
        <v>1990</v>
      </c>
      <c r="K354" s="173"/>
      <c r="L354" s="172">
        <f>_xlfn.XLOOKUP($J354,Key!$M:$M,Key!$N:$N)</f>
        <v>1</v>
      </c>
    </row>
    <row r="355" spans="2:12" ht="15" customHeight="1" x14ac:dyDescent="0.25">
      <c r="B355" s="70" t="s">
        <v>536</v>
      </c>
      <c r="C355" s="70" t="s">
        <v>6</v>
      </c>
      <c r="D355" s="70" t="s">
        <v>537</v>
      </c>
      <c r="E355" s="70" t="s">
        <v>538</v>
      </c>
      <c r="F355" s="71">
        <v>3.6956000000000002</v>
      </c>
      <c r="G355" s="72">
        <v>1.23</v>
      </c>
      <c r="H355" s="72">
        <v>1.1399999999999999</v>
      </c>
      <c r="I355" s="70" t="s">
        <v>1997</v>
      </c>
      <c r="J355" s="70" t="s">
        <v>2010</v>
      </c>
      <c r="L355" s="171">
        <f>_xlfn.XLOOKUP($J355,Key!$M:$M,Key!$N:$N)</f>
        <v>1</v>
      </c>
    </row>
    <row r="356" spans="2:12" ht="15" customHeight="1" x14ac:dyDescent="0.25">
      <c r="B356" s="70" t="s">
        <v>536</v>
      </c>
      <c r="C356" s="70" t="s">
        <v>9</v>
      </c>
      <c r="D356" s="70" t="s">
        <v>539</v>
      </c>
      <c r="E356" s="70" t="s">
        <v>538</v>
      </c>
      <c r="F356" s="71">
        <v>3.9163999999999999</v>
      </c>
      <c r="G356" s="72">
        <v>1.72</v>
      </c>
      <c r="H356" s="72">
        <v>2.75</v>
      </c>
      <c r="I356" s="70" t="s">
        <v>1997</v>
      </c>
      <c r="J356" s="70" t="s">
        <v>2010</v>
      </c>
      <c r="L356" s="171">
        <f>_xlfn.XLOOKUP($J356,Key!$M:$M,Key!$N:$N)</f>
        <v>1</v>
      </c>
    </row>
    <row r="357" spans="2:12" ht="15" customHeight="1" x14ac:dyDescent="0.25">
      <c r="B357" s="70" t="s">
        <v>536</v>
      </c>
      <c r="C357" s="70" t="s">
        <v>11</v>
      </c>
      <c r="D357" s="70" t="s">
        <v>540</v>
      </c>
      <c r="E357" s="70" t="s">
        <v>538</v>
      </c>
      <c r="F357" s="71">
        <v>4.7881</v>
      </c>
      <c r="G357" s="72">
        <v>4.22</v>
      </c>
      <c r="H357" s="72">
        <v>5.73</v>
      </c>
      <c r="I357" s="70" t="s">
        <v>1997</v>
      </c>
      <c r="J357" s="70" t="s">
        <v>2010</v>
      </c>
      <c r="L357" s="171">
        <f>_xlfn.XLOOKUP($J357,Key!$M:$M,Key!$N:$N)</f>
        <v>1</v>
      </c>
    </row>
    <row r="358" spans="2:12" s="3" customFormat="1" ht="15" customHeight="1" x14ac:dyDescent="0.25">
      <c r="B358" s="73" t="s">
        <v>536</v>
      </c>
      <c r="C358" s="73" t="s">
        <v>13</v>
      </c>
      <c r="D358" s="73" t="s">
        <v>541</v>
      </c>
      <c r="E358" s="73" t="s">
        <v>538</v>
      </c>
      <c r="F358" s="74">
        <v>6.7953999999999999</v>
      </c>
      <c r="G358" s="75">
        <v>10.48</v>
      </c>
      <c r="H358" s="75">
        <v>8.9499999999999993</v>
      </c>
      <c r="I358" s="73" t="s">
        <v>1997</v>
      </c>
      <c r="J358" s="73" t="s">
        <v>2010</v>
      </c>
      <c r="K358" s="173"/>
      <c r="L358" s="172">
        <f>_xlfn.XLOOKUP($J358,Key!$M:$M,Key!$N:$N)</f>
        <v>1</v>
      </c>
    </row>
    <row r="359" spans="2:12" ht="15" customHeight="1" x14ac:dyDescent="0.25">
      <c r="B359" s="70" t="s">
        <v>542</v>
      </c>
      <c r="C359" s="70" t="s">
        <v>6</v>
      </c>
      <c r="D359" s="70" t="s">
        <v>543</v>
      </c>
      <c r="E359" s="70" t="s">
        <v>544</v>
      </c>
      <c r="F359" s="71">
        <v>0.76770000000000005</v>
      </c>
      <c r="G359" s="72">
        <v>1.84</v>
      </c>
      <c r="H359" s="72">
        <v>1.31</v>
      </c>
      <c r="I359" s="70" t="s">
        <v>1997</v>
      </c>
      <c r="J359" s="70" t="s">
        <v>2010</v>
      </c>
      <c r="L359" s="171">
        <f>_xlfn.XLOOKUP($J359,Key!$M:$M,Key!$N:$N)</f>
        <v>1</v>
      </c>
    </row>
    <row r="360" spans="2:12" ht="15" customHeight="1" x14ac:dyDescent="0.25">
      <c r="B360" s="70" t="s">
        <v>542</v>
      </c>
      <c r="C360" s="70" t="s">
        <v>9</v>
      </c>
      <c r="D360" s="70" t="s">
        <v>545</v>
      </c>
      <c r="E360" s="70" t="s">
        <v>544</v>
      </c>
      <c r="F360" s="71">
        <v>0.84599999999999997</v>
      </c>
      <c r="G360" s="72">
        <v>2.4700000000000002</v>
      </c>
      <c r="H360" s="72">
        <v>2.27</v>
      </c>
      <c r="I360" s="70" t="s">
        <v>1997</v>
      </c>
      <c r="J360" s="70" t="s">
        <v>2010</v>
      </c>
      <c r="L360" s="171">
        <f>_xlfn.XLOOKUP($J360,Key!$M:$M,Key!$N:$N)</f>
        <v>1</v>
      </c>
    </row>
    <row r="361" spans="2:12" ht="15" customHeight="1" x14ac:dyDescent="0.25">
      <c r="B361" s="70" t="s">
        <v>542</v>
      </c>
      <c r="C361" s="70" t="s">
        <v>11</v>
      </c>
      <c r="D361" s="70" t="s">
        <v>546</v>
      </c>
      <c r="E361" s="70" t="s">
        <v>544</v>
      </c>
      <c r="F361" s="71">
        <v>1.0976999999999999</v>
      </c>
      <c r="G361" s="72">
        <v>3.81</v>
      </c>
      <c r="H361" s="72">
        <v>4.04</v>
      </c>
      <c r="I361" s="70" t="s">
        <v>1997</v>
      </c>
      <c r="J361" s="70" t="s">
        <v>2010</v>
      </c>
      <c r="L361" s="171">
        <f>_xlfn.XLOOKUP($J361,Key!$M:$M,Key!$N:$N)</f>
        <v>1</v>
      </c>
    </row>
    <row r="362" spans="2:12" s="3" customFormat="1" ht="15" customHeight="1" x14ac:dyDescent="0.25">
      <c r="B362" s="73" t="s">
        <v>542</v>
      </c>
      <c r="C362" s="73" t="s">
        <v>13</v>
      </c>
      <c r="D362" s="73" t="s">
        <v>547</v>
      </c>
      <c r="E362" s="73" t="s">
        <v>544</v>
      </c>
      <c r="F362" s="74">
        <v>1.7503</v>
      </c>
      <c r="G362" s="75">
        <v>4.79</v>
      </c>
      <c r="H362" s="75">
        <v>6.29</v>
      </c>
      <c r="I362" s="73" t="s">
        <v>1997</v>
      </c>
      <c r="J362" s="73" t="s">
        <v>2010</v>
      </c>
      <c r="K362" s="173"/>
      <c r="L362" s="172">
        <f>_xlfn.XLOOKUP($J362,Key!$M:$M,Key!$N:$N)</f>
        <v>1</v>
      </c>
    </row>
    <row r="363" spans="2:12" ht="15" customHeight="1" x14ac:dyDescent="0.25">
      <c r="B363" s="70" t="s">
        <v>548</v>
      </c>
      <c r="C363" s="70" t="s">
        <v>6</v>
      </c>
      <c r="D363" s="70" t="s">
        <v>549</v>
      </c>
      <c r="E363" s="70" t="s">
        <v>550</v>
      </c>
      <c r="F363" s="71">
        <v>0.90280000000000005</v>
      </c>
      <c r="G363" s="72">
        <v>1.7</v>
      </c>
      <c r="H363" s="72">
        <v>1.28</v>
      </c>
      <c r="I363" s="70" t="s">
        <v>1997</v>
      </c>
      <c r="J363" s="70" t="s">
        <v>2010</v>
      </c>
      <c r="L363" s="171">
        <f>_xlfn.XLOOKUP($J363,Key!$M:$M,Key!$N:$N)</f>
        <v>1</v>
      </c>
    </row>
    <row r="364" spans="2:12" ht="15" customHeight="1" x14ac:dyDescent="0.25">
      <c r="B364" s="70" t="s">
        <v>548</v>
      </c>
      <c r="C364" s="70" t="s">
        <v>9</v>
      </c>
      <c r="D364" s="70" t="s">
        <v>551</v>
      </c>
      <c r="E364" s="70" t="s">
        <v>550</v>
      </c>
      <c r="F364" s="71">
        <v>1.0681</v>
      </c>
      <c r="G364" s="72">
        <v>2.2599999999999998</v>
      </c>
      <c r="H364" s="72">
        <v>2.02</v>
      </c>
      <c r="I364" s="70" t="s">
        <v>1997</v>
      </c>
      <c r="J364" s="70" t="s">
        <v>2010</v>
      </c>
      <c r="L364" s="171">
        <f>_xlfn.XLOOKUP($J364,Key!$M:$M,Key!$N:$N)</f>
        <v>1</v>
      </c>
    </row>
    <row r="365" spans="2:12" ht="15" customHeight="1" x14ac:dyDescent="0.25">
      <c r="B365" s="70" t="s">
        <v>548</v>
      </c>
      <c r="C365" s="70" t="s">
        <v>11</v>
      </c>
      <c r="D365" s="70" t="s">
        <v>552</v>
      </c>
      <c r="E365" s="70" t="s">
        <v>550</v>
      </c>
      <c r="F365" s="71">
        <v>1.4108000000000001</v>
      </c>
      <c r="G365" s="72">
        <v>3.61</v>
      </c>
      <c r="H365" s="72">
        <v>3.83</v>
      </c>
      <c r="I365" s="70" t="s">
        <v>1997</v>
      </c>
      <c r="J365" s="70" t="s">
        <v>2010</v>
      </c>
      <c r="L365" s="171">
        <f>_xlfn.XLOOKUP($J365,Key!$M:$M,Key!$N:$N)</f>
        <v>1</v>
      </c>
    </row>
    <row r="366" spans="2:12" s="3" customFormat="1" ht="15" customHeight="1" x14ac:dyDescent="0.25">
      <c r="B366" s="73" t="s">
        <v>548</v>
      </c>
      <c r="C366" s="73" t="s">
        <v>13</v>
      </c>
      <c r="D366" s="73" t="s">
        <v>553</v>
      </c>
      <c r="E366" s="73" t="s">
        <v>550</v>
      </c>
      <c r="F366" s="74">
        <v>2.1655000000000002</v>
      </c>
      <c r="G366" s="75">
        <v>5.85</v>
      </c>
      <c r="H366" s="75">
        <v>6.45</v>
      </c>
      <c r="I366" s="73" t="s">
        <v>1997</v>
      </c>
      <c r="J366" s="73" t="s">
        <v>2010</v>
      </c>
      <c r="K366" s="173"/>
      <c r="L366" s="172">
        <f>_xlfn.XLOOKUP($J366,Key!$M:$M,Key!$N:$N)</f>
        <v>1</v>
      </c>
    </row>
    <row r="367" spans="2:12" ht="15" customHeight="1" x14ac:dyDescent="0.25">
      <c r="B367" s="70" t="s">
        <v>554</v>
      </c>
      <c r="C367" s="70" t="s">
        <v>6</v>
      </c>
      <c r="D367" s="70" t="s">
        <v>555</v>
      </c>
      <c r="E367" s="70" t="s">
        <v>556</v>
      </c>
      <c r="F367" s="71">
        <v>0.98209999999999997</v>
      </c>
      <c r="G367" s="72">
        <v>2.04</v>
      </c>
      <c r="H367" s="72">
        <v>1.8</v>
      </c>
      <c r="I367" s="70" t="s">
        <v>1997</v>
      </c>
      <c r="J367" s="70" t="s">
        <v>2010</v>
      </c>
      <c r="L367" s="171">
        <f>_xlfn.XLOOKUP($J367,Key!$M:$M,Key!$N:$N)</f>
        <v>1</v>
      </c>
    </row>
    <row r="368" spans="2:12" ht="15" customHeight="1" x14ac:dyDescent="0.25">
      <c r="B368" s="70" t="s">
        <v>554</v>
      </c>
      <c r="C368" s="70" t="s">
        <v>9</v>
      </c>
      <c r="D368" s="70" t="s">
        <v>557</v>
      </c>
      <c r="E368" s="70" t="s">
        <v>556</v>
      </c>
      <c r="F368" s="71">
        <v>1.2483</v>
      </c>
      <c r="G368" s="72">
        <v>3.52</v>
      </c>
      <c r="H368" s="72">
        <v>3.15</v>
      </c>
      <c r="I368" s="70" t="s">
        <v>1997</v>
      </c>
      <c r="J368" s="70" t="s">
        <v>2010</v>
      </c>
      <c r="L368" s="171">
        <f>_xlfn.XLOOKUP($J368,Key!$M:$M,Key!$N:$N)</f>
        <v>1</v>
      </c>
    </row>
    <row r="369" spans="2:12" ht="15" customHeight="1" x14ac:dyDescent="0.25">
      <c r="B369" s="70" t="s">
        <v>554</v>
      </c>
      <c r="C369" s="70" t="s">
        <v>11</v>
      </c>
      <c r="D369" s="70" t="s">
        <v>558</v>
      </c>
      <c r="E369" s="70" t="s">
        <v>556</v>
      </c>
      <c r="F369" s="71">
        <v>1.7786</v>
      </c>
      <c r="G369" s="72">
        <v>6.17</v>
      </c>
      <c r="H369" s="72">
        <v>5.49</v>
      </c>
      <c r="I369" s="70" t="s">
        <v>1997</v>
      </c>
      <c r="J369" s="70" t="s">
        <v>2010</v>
      </c>
      <c r="L369" s="171">
        <f>_xlfn.XLOOKUP($J369,Key!$M:$M,Key!$N:$N)</f>
        <v>1</v>
      </c>
    </row>
    <row r="370" spans="2:12" s="3" customFormat="1" ht="15" customHeight="1" x14ac:dyDescent="0.25">
      <c r="B370" s="73" t="s">
        <v>554</v>
      </c>
      <c r="C370" s="73" t="s">
        <v>13</v>
      </c>
      <c r="D370" s="73" t="s">
        <v>559</v>
      </c>
      <c r="E370" s="73" t="s">
        <v>556</v>
      </c>
      <c r="F370" s="74">
        <v>2.9230999999999998</v>
      </c>
      <c r="G370" s="75">
        <v>9.18</v>
      </c>
      <c r="H370" s="75">
        <v>8.5</v>
      </c>
      <c r="I370" s="73" t="s">
        <v>1997</v>
      </c>
      <c r="J370" s="73" t="s">
        <v>2010</v>
      </c>
      <c r="K370" s="173"/>
      <c r="L370" s="172">
        <f>_xlfn.XLOOKUP($J370,Key!$M:$M,Key!$N:$N)</f>
        <v>1</v>
      </c>
    </row>
    <row r="371" spans="2:12" ht="15" customHeight="1" x14ac:dyDescent="0.25">
      <c r="B371" s="70" t="s">
        <v>560</v>
      </c>
      <c r="C371" s="70" t="s">
        <v>6</v>
      </c>
      <c r="D371" s="70" t="s">
        <v>561</v>
      </c>
      <c r="E371" s="70" t="s">
        <v>562</v>
      </c>
      <c r="F371" s="71">
        <v>0.94130000000000003</v>
      </c>
      <c r="G371" s="72">
        <v>4.8099999999999996</v>
      </c>
      <c r="H371" s="72">
        <v>9.36</v>
      </c>
      <c r="I371" s="70" t="s">
        <v>1988</v>
      </c>
      <c r="J371" s="70" t="s">
        <v>2222</v>
      </c>
      <c r="L371" s="171">
        <f>_xlfn.XLOOKUP($J371,Key!$M:$M,Key!$N:$N)</f>
        <v>1.08</v>
      </c>
    </row>
    <row r="372" spans="2:12" ht="15" customHeight="1" x14ac:dyDescent="0.25">
      <c r="B372" s="70" t="s">
        <v>560</v>
      </c>
      <c r="C372" s="70" t="s">
        <v>9</v>
      </c>
      <c r="D372" s="70" t="s">
        <v>563</v>
      </c>
      <c r="E372" s="70" t="s">
        <v>562</v>
      </c>
      <c r="F372" s="71">
        <v>1.1354</v>
      </c>
      <c r="G372" s="72">
        <v>5.85</v>
      </c>
      <c r="H372" s="72">
        <v>6.93</v>
      </c>
      <c r="I372" s="70" t="s">
        <v>1988</v>
      </c>
      <c r="J372" s="70" t="s">
        <v>2222</v>
      </c>
      <c r="L372" s="171">
        <f>_xlfn.XLOOKUP($J372,Key!$M:$M,Key!$N:$N)</f>
        <v>1.08</v>
      </c>
    </row>
    <row r="373" spans="2:12" ht="15" customHeight="1" x14ac:dyDescent="0.25">
      <c r="B373" s="70" t="s">
        <v>560</v>
      </c>
      <c r="C373" s="70" t="s">
        <v>11</v>
      </c>
      <c r="D373" s="70" t="s">
        <v>564</v>
      </c>
      <c r="E373" s="70" t="s">
        <v>562</v>
      </c>
      <c r="F373" s="71">
        <v>1.5263</v>
      </c>
      <c r="G373" s="72">
        <v>8.77</v>
      </c>
      <c r="H373" s="72">
        <v>8.9499999999999993</v>
      </c>
      <c r="I373" s="70" t="s">
        <v>1988</v>
      </c>
      <c r="J373" s="70" t="s">
        <v>2222</v>
      </c>
      <c r="L373" s="171">
        <f>_xlfn.XLOOKUP($J373,Key!$M:$M,Key!$N:$N)</f>
        <v>1.08</v>
      </c>
    </row>
    <row r="374" spans="2:12" s="3" customFormat="1" ht="15" customHeight="1" x14ac:dyDescent="0.25">
      <c r="B374" s="73" t="s">
        <v>560</v>
      </c>
      <c r="C374" s="73" t="s">
        <v>13</v>
      </c>
      <c r="D374" s="73" t="s">
        <v>565</v>
      </c>
      <c r="E374" s="73" t="s">
        <v>562</v>
      </c>
      <c r="F374" s="74">
        <v>2.1686000000000001</v>
      </c>
      <c r="G374" s="75">
        <v>11.08</v>
      </c>
      <c r="H374" s="75">
        <v>11.5</v>
      </c>
      <c r="I374" s="73" t="s">
        <v>1988</v>
      </c>
      <c r="J374" s="73" t="s">
        <v>2222</v>
      </c>
      <c r="K374" s="173"/>
      <c r="L374" s="172">
        <f>_xlfn.XLOOKUP($J374,Key!$M:$M,Key!$N:$N)</f>
        <v>1.08</v>
      </c>
    </row>
    <row r="375" spans="2:12" ht="15" customHeight="1" x14ac:dyDescent="0.25">
      <c r="B375" s="70" t="s">
        <v>566</v>
      </c>
      <c r="C375" s="70" t="s">
        <v>6</v>
      </c>
      <c r="D375" s="70" t="s">
        <v>567</v>
      </c>
      <c r="E375" s="70" t="s">
        <v>568</v>
      </c>
      <c r="F375" s="71">
        <v>0.51300000000000001</v>
      </c>
      <c r="G375" s="72">
        <v>2.4300000000000002</v>
      </c>
      <c r="H375" s="72">
        <v>2.08</v>
      </c>
      <c r="I375" s="70" t="s">
        <v>1997</v>
      </c>
      <c r="J375" s="70" t="s">
        <v>2010</v>
      </c>
      <c r="L375" s="171">
        <f>_xlfn.XLOOKUP($J375,Key!$M:$M,Key!$N:$N)</f>
        <v>1</v>
      </c>
    </row>
    <row r="376" spans="2:12" ht="15" customHeight="1" x14ac:dyDescent="0.25">
      <c r="B376" s="70" t="s">
        <v>566</v>
      </c>
      <c r="C376" s="70" t="s">
        <v>9</v>
      </c>
      <c r="D376" s="70" t="s">
        <v>569</v>
      </c>
      <c r="E376" s="70" t="s">
        <v>568</v>
      </c>
      <c r="F376" s="71">
        <v>0.69240000000000002</v>
      </c>
      <c r="G376" s="72">
        <v>3.32</v>
      </c>
      <c r="H376" s="72">
        <v>2.95</v>
      </c>
      <c r="I376" s="70" t="s">
        <v>1997</v>
      </c>
      <c r="J376" s="70" t="s">
        <v>2010</v>
      </c>
      <c r="L376" s="171">
        <f>_xlfn.XLOOKUP($J376,Key!$M:$M,Key!$N:$N)</f>
        <v>1</v>
      </c>
    </row>
    <row r="377" spans="2:12" ht="15" customHeight="1" x14ac:dyDescent="0.25">
      <c r="B377" s="70" t="s">
        <v>566</v>
      </c>
      <c r="C377" s="70" t="s">
        <v>11</v>
      </c>
      <c r="D377" s="70" t="s">
        <v>570</v>
      </c>
      <c r="E377" s="70" t="s">
        <v>568</v>
      </c>
      <c r="F377" s="71">
        <v>1.0670999999999999</v>
      </c>
      <c r="G377" s="72">
        <v>4.99</v>
      </c>
      <c r="H377" s="72">
        <v>4.8600000000000003</v>
      </c>
      <c r="I377" s="70" t="s">
        <v>1997</v>
      </c>
      <c r="J377" s="70" t="s">
        <v>2010</v>
      </c>
      <c r="L377" s="171">
        <f>_xlfn.XLOOKUP($J377,Key!$M:$M,Key!$N:$N)</f>
        <v>1</v>
      </c>
    </row>
    <row r="378" spans="2:12" s="3" customFormat="1" ht="15" customHeight="1" x14ac:dyDescent="0.25">
      <c r="B378" s="73" t="s">
        <v>566</v>
      </c>
      <c r="C378" s="73" t="s">
        <v>13</v>
      </c>
      <c r="D378" s="73" t="s">
        <v>571</v>
      </c>
      <c r="E378" s="73" t="s">
        <v>568</v>
      </c>
      <c r="F378" s="74">
        <v>2.0308999999999999</v>
      </c>
      <c r="G378" s="75">
        <v>8.32</v>
      </c>
      <c r="H378" s="75">
        <v>8.1999999999999993</v>
      </c>
      <c r="I378" s="73" t="s">
        <v>1997</v>
      </c>
      <c r="J378" s="73" t="s">
        <v>2010</v>
      </c>
      <c r="K378" s="173"/>
      <c r="L378" s="172">
        <f>_xlfn.XLOOKUP($J378,Key!$M:$M,Key!$N:$N)</f>
        <v>1</v>
      </c>
    </row>
    <row r="379" spans="2:12" ht="15" customHeight="1" x14ac:dyDescent="0.25">
      <c r="B379" s="70" t="s">
        <v>572</v>
      </c>
      <c r="C379" s="70" t="s">
        <v>6</v>
      </c>
      <c r="D379" s="70" t="s">
        <v>573</v>
      </c>
      <c r="E379" s="70" t="s">
        <v>574</v>
      </c>
      <c r="F379" s="71">
        <v>0.41749999999999998</v>
      </c>
      <c r="G379" s="72">
        <v>1.63</v>
      </c>
      <c r="H379" s="72">
        <v>1.34</v>
      </c>
      <c r="I379" s="70" t="s">
        <v>1997</v>
      </c>
      <c r="J379" s="70" t="s">
        <v>2010</v>
      </c>
      <c r="L379" s="171">
        <f>_xlfn.XLOOKUP($J379,Key!$M:$M,Key!$N:$N)</f>
        <v>1</v>
      </c>
    </row>
    <row r="380" spans="2:12" ht="15" customHeight="1" x14ac:dyDescent="0.25">
      <c r="B380" s="70" t="s">
        <v>572</v>
      </c>
      <c r="C380" s="70" t="s">
        <v>9</v>
      </c>
      <c r="D380" s="70" t="s">
        <v>575</v>
      </c>
      <c r="E380" s="70" t="s">
        <v>574</v>
      </c>
      <c r="F380" s="71">
        <v>0.53890000000000005</v>
      </c>
      <c r="G380" s="72">
        <v>2.06</v>
      </c>
      <c r="H380" s="72">
        <v>1.98</v>
      </c>
      <c r="I380" s="70" t="s">
        <v>1997</v>
      </c>
      <c r="J380" s="70" t="s">
        <v>2010</v>
      </c>
      <c r="L380" s="171">
        <f>_xlfn.XLOOKUP($J380,Key!$M:$M,Key!$N:$N)</f>
        <v>1</v>
      </c>
    </row>
    <row r="381" spans="2:12" ht="15" customHeight="1" x14ac:dyDescent="0.25">
      <c r="B381" s="70" t="s">
        <v>572</v>
      </c>
      <c r="C381" s="70" t="s">
        <v>11</v>
      </c>
      <c r="D381" s="70" t="s">
        <v>576</v>
      </c>
      <c r="E381" s="70" t="s">
        <v>574</v>
      </c>
      <c r="F381" s="71">
        <v>0.86280000000000001</v>
      </c>
      <c r="G381" s="72">
        <v>2.14</v>
      </c>
      <c r="H381" s="72">
        <v>3.42</v>
      </c>
      <c r="I381" s="70" t="s">
        <v>1997</v>
      </c>
      <c r="J381" s="70" t="s">
        <v>2010</v>
      </c>
      <c r="L381" s="171">
        <f>_xlfn.XLOOKUP($J381,Key!$M:$M,Key!$N:$N)</f>
        <v>1</v>
      </c>
    </row>
    <row r="382" spans="2:12" s="3" customFormat="1" ht="15" customHeight="1" x14ac:dyDescent="0.25">
      <c r="B382" s="73" t="s">
        <v>572</v>
      </c>
      <c r="C382" s="73" t="s">
        <v>13</v>
      </c>
      <c r="D382" s="73" t="s">
        <v>577</v>
      </c>
      <c r="E382" s="73" t="s">
        <v>574</v>
      </c>
      <c r="F382" s="74">
        <v>1.6343000000000001</v>
      </c>
      <c r="G382" s="75">
        <v>2.97</v>
      </c>
      <c r="H382" s="75">
        <v>5.82</v>
      </c>
      <c r="I382" s="73" t="s">
        <v>1997</v>
      </c>
      <c r="J382" s="73" t="s">
        <v>2010</v>
      </c>
      <c r="K382" s="173"/>
      <c r="L382" s="172">
        <f>_xlfn.XLOOKUP($J382,Key!$M:$M,Key!$N:$N)</f>
        <v>1</v>
      </c>
    </row>
    <row r="383" spans="2:12" ht="15" customHeight="1" x14ac:dyDescent="0.25">
      <c r="B383" s="70" t="s">
        <v>578</v>
      </c>
      <c r="C383" s="70" t="s">
        <v>6</v>
      </c>
      <c r="D383" s="70" t="s">
        <v>579</v>
      </c>
      <c r="E383" s="70" t="s">
        <v>580</v>
      </c>
      <c r="F383" s="71">
        <v>0.47849999999999998</v>
      </c>
      <c r="G383" s="72">
        <v>2.17</v>
      </c>
      <c r="H383" s="72">
        <v>2.39</v>
      </c>
      <c r="I383" s="70" t="s">
        <v>1988</v>
      </c>
      <c r="J383" s="70" t="s">
        <v>2222</v>
      </c>
      <c r="L383" s="171">
        <f>_xlfn.XLOOKUP($J383,Key!$M:$M,Key!$N:$N)</f>
        <v>1.08</v>
      </c>
    </row>
    <row r="384" spans="2:12" ht="15" customHeight="1" x14ac:dyDescent="0.25">
      <c r="B384" s="70" t="s">
        <v>578</v>
      </c>
      <c r="C384" s="70" t="s">
        <v>9</v>
      </c>
      <c r="D384" s="70" t="s">
        <v>581</v>
      </c>
      <c r="E384" s="70" t="s">
        <v>580</v>
      </c>
      <c r="F384" s="71">
        <v>0.64649999999999996</v>
      </c>
      <c r="G384" s="72">
        <v>2.81</v>
      </c>
      <c r="H384" s="72">
        <v>3.36</v>
      </c>
      <c r="I384" s="70" t="s">
        <v>1988</v>
      </c>
      <c r="J384" s="70" t="s">
        <v>2222</v>
      </c>
      <c r="L384" s="171">
        <f>_xlfn.XLOOKUP($J384,Key!$M:$M,Key!$N:$N)</f>
        <v>1.08</v>
      </c>
    </row>
    <row r="385" spans="2:12" ht="15" customHeight="1" x14ac:dyDescent="0.25">
      <c r="B385" s="70" t="s">
        <v>578</v>
      </c>
      <c r="C385" s="70" t="s">
        <v>11</v>
      </c>
      <c r="D385" s="70" t="s">
        <v>582</v>
      </c>
      <c r="E385" s="70" t="s">
        <v>580</v>
      </c>
      <c r="F385" s="71">
        <v>0.99819999999999998</v>
      </c>
      <c r="G385" s="72">
        <v>4.3099999999999996</v>
      </c>
      <c r="H385" s="72">
        <v>4.96</v>
      </c>
      <c r="I385" s="70" t="s">
        <v>1988</v>
      </c>
      <c r="J385" s="70" t="s">
        <v>2222</v>
      </c>
      <c r="L385" s="171">
        <f>_xlfn.XLOOKUP($J385,Key!$M:$M,Key!$N:$N)</f>
        <v>1.08</v>
      </c>
    </row>
    <row r="386" spans="2:12" s="3" customFormat="1" ht="15" customHeight="1" x14ac:dyDescent="0.25">
      <c r="B386" s="73" t="s">
        <v>578</v>
      </c>
      <c r="C386" s="73" t="s">
        <v>13</v>
      </c>
      <c r="D386" s="73" t="s">
        <v>583</v>
      </c>
      <c r="E386" s="73" t="s">
        <v>580</v>
      </c>
      <c r="F386" s="74">
        <v>1.7681</v>
      </c>
      <c r="G386" s="75">
        <v>6.46</v>
      </c>
      <c r="H386" s="75">
        <v>7.95</v>
      </c>
      <c r="I386" s="73" t="s">
        <v>1988</v>
      </c>
      <c r="J386" s="73" t="s">
        <v>2222</v>
      </c>
      <c r="K386" s="173"/>
      <c r="L386" s="172">
        <f>_xlfn.XLOOKUP($J386,Key!$M:$M,Key!$N:$N)</f>
        <v>1.08</v>
      </c>
    </row>
    <row r="387" spans="2:12" ht="15" customHeight="1" x14ac:dyDescent="0.25">
      <c r="B387" s="70" t="s">
        <v>584</v>
      </c>
      <c r="C387" s="70" t="s">
        <v>6</v>
      </c>
      <c r="D387" s="70" t="s">
        <v>585</v>
      </c>
      <c r="E387" s="70" t="s">
        <v>586</v>
      </c>
      <c r="F387" s="71">
        <v>0.46079999999999999</v>
      </c>
      <c r="G387" s="72">
        <v>1.47</v>
      </c>
      <c r="H387" s="72">
        <v>1.34</v>
      </c>
      <c r="I387" s="70" t="s">
        <v>1997</v>
      </c>
      <c r="J387" s="70" t="s">
        <v>2010</v>
      </c>
      <c r="L387" s="171">
        <f>_xlfn.XLOOKUP($J387,Key!$M:$M,Key!$N:$N)</f>
        <v>1</v>
      </c>
    </row>
    <row r="388" spans="2:12" ht="15" customHeight="1" x14ac:dyDescent="0.25">
      <c r="B388" s="70" t="s">
        <v>584</v>
      </c>
      <c r="C388" s="70" t="s">
        <v>9</v>
      </c>
      <c r="D388" s="70" t="s">
        <v>587</v>
      </c>
      <c r="E388" s="70" t="s">
        <v>586</v>
      </c>
      <c r="F388" s="71">
        <v>0.55900000000000005</v>
      </c>
      <c r="G388" s="72">
        <v>1.89</v>
      </c>
      <c r="H388" s="72">
        <v>2.0499999999999998</v>
      </c>
      <c r="I388" s="70" t="s">
        <v>1997</v>
      </c>
      <c r="J388" s="70" t="s">
        <v>2010</v>
      </c>
      <c r="L388" s="171">
        <f>_xlfn.XLOOKUP($J388,Key!$M:$M,Key!$N:$N)</f>
        <v>1</v>
      </c>
    </row>
    <row r="389" spans="2:12" ht="15" customHeight="1" x14ac:dyDescent="0.25">
      <c r="B389" s="70" t="s">
        <v>584</v>
      </c>
      <c r="C389" s="70" t="s">
        <v>11</v>
      </c>
      <c r="D389" s="70" t="s">
        <v>588</v>
      </c>
      <c r="E389" s="70" t="s">
        <v>586</v>
      </c>
      <c r="F389" s="71">
        <v>0.72360000000000002</v>
      </c>
      <c r="G389" s="72">
        <v>2.71</v>
      </c>
      <c r="H389" s="72">
        <v>3.68</v>
      </c>
      <c r="I389" s="70" t="s">
        <v>1997</v>
      </c>
      <c r="J389" s="70" t="s">
        <v>2010</v>
      </c>
      <c r="L389" s="171">
        <f>_xlfn.XLOOKUP($J389,Key!$M:$M,Key!$N:$N)</f>
        <v>1</v>
      </c>
    </row>
    <row r="390" spans="2:12" s="3" customFormat="1" ht="15" customHeight="1" x14ac:dyDescent="0.25">
      <c r="B390" s="73" t="s">
        <v>584</v>
      </c>
      <c r="C390" s="73" t="s">
        <v>13</v>
      </c>
      <c r="D390" s="73" t="s">
        <v>589</v>
      </c>
      <c r="E390" s="73" t="s">
        <v>586</v>
      </c>
      <c r="F390" s="74">
        <v>1.2598</v>
      </c>
      <c r="G390" s="75">
        <v>3.99</v>
      </c>
      <c r="H390" s="75">
        <v>5.29</v>
      </c>
      <c r="I390" s="73" t="s">
        <v>1997</v>
      </c>
      <c r="J390" s="73" t="s">
        <v>2010</v>
      </c>
      <c r="K390" s="173"/>
      <c r="L390" s="172">
        <f>_xlfn.XLOOKUP($J390,Key!$M:$M,Key!$N:$N)</f>
        <v>1</v>
      </c>
    </row>
    <row r="391" spans="2:12" ht="15" customHeight="1" x14ac:dyDescent="0.25">
      <c r="B391" s="70" t="s">
        <v>590</v>
      </c>
      <c r="C391" s="70" t="s">
        <v>6</v>
      </c>
      <c r="D391" s="70" t="s">
        <v>591</v>
      </c>
      <c r="E391" s="70" t="s">
        <v>592</v>
      </c>
      <c r="F391" s="71">
        <v>0.49669999999999997</v>
      </c>
      <c r="G391" s="72">
        <v>1.69</v>
      </c>
      <c r="H391" s="72">
        <v>1.62</v>
      </c>
      <c r="I391" s="70" t="s">
        <v>1988</v>
      </c>
      <c r="J391" s="70" t="s">
        <v>2222</v>
      </c>
      <c r="L391" s="171">
        <f>_xlfn.XLOOKUP($J391,Key!$M:$M,Key!$N:$N)</f>
        <v>1.08</v>
      </c>
    </row>
    <row r="392" spans="2:12" ht="15" customHeight="1" x14ac:dyDescent="0.25">
      <c r="B392" s="70" t="s">
        <v>590</v>
      </c>
      <c r="C392" s="70" t="s">
        <v>9</v>
      </c>
      <c r="D392" s="70" t="s">
        <v>593</v>
      </c>
      <c r="E392" s="70" t="s">
        <v>592</v>
      </c>
      <c r="F392" s="71">
        <v>0.61460000000000004</v>
      </c>
      <c r="G392" s="72">
        <v>2.2999999999999998</v>
      </c>
      <c r="H392" s="72">
        <v>2.59</v>
      </c>
      <c r="I392" s="70" t="s">
        <v>1988</v>
      </c>
      <c r="J392" s="70" t="s">
        <v>2222</v>
      </c>
      <c r="L392" s="171">
        <f>_xlfn.XLOOKUP($J392,Key!$M:$M,Key!$N:$N)</f>
        <v>1.08</v>
      </c>
    </row>
    <row r="393" spans="2:12" ht="15" customHeight="1" x14ac:dyDescent="0.25">
      <c r="B393" s="70" t="s">
        <v>590</v>
      </c>
      <c r="C393" s="70" t="s">
        <v>11</v>
      </c>
      <c r="D393" s="70" t="s">
        <v>594</v>
      </c>
      <c r="E393" s="70" t="s">
        <v>592</v>
      </c>
      <c r="F393" s="71">
        <v>0.88839999999999997</v>
      </c>
      <c r="G393" s="72">
        <v>3.54</v>
      </c>
      <c r="H393" s="72">
        <v>4.26</v>
      </c>
      <c r="I393" s="70" t="s">
        <v>1988</v>
      </c>
      <c r="J393" s="70" t="s">
        <v>2222</v>
      </c>
      <c r="L393" s="171">
        <f>_xlfn.XLOOKUP($J393,Key!$M:$M,Key!$N:$N)</f>
        <v>1.08</v>
      </c>
    </row>
    <row r="394" spans="2:12" s="3" customFormat="1" ht="15" customHeight="1" x14ac:dyDescent="0.25">
      <c r="B394" s="73" t="s">
        <v>590</v>
      </c>
      <c r="C394" s="73" t="s">
        <v>13</v>
      </c>
      <c r="D394" s="73" t="s">
        <v>595</v>
      </c>
      <c r="E394" s="73" t="s">
        <v>592</v>
      </c>
      <c r="F394" s="74">
        <v>1.6022000000000001</v>
      </c>
      <c r="G394" s="75">
        <v>6.33</v>
      </c>
      <c r="H394" s="75">
        <v>8.5500000000000007</v>
      </c>
      <c r="I394" s="73" t="s">
        <v>1988</v>
      </c>
      <c r="J394" s="73" t="s">
        <v>2222</v>
      </c>
      <c r="K394" s="173"/>
      <c r="L394" s="172">
        <f>_xlfn.XLOOKUP($J394,Key!$M:$M,Key!$N:$N)</f>
        <v>1.08</v>
      </c>
    </row>
    <row r="395" spans="2:12" ht="15" customHeight="1" x14ac:dyDescent="0.25">
      <c r="B395" s="70" t="s">
        <v>596</v>
      </c>
      <c r="C395" s="70" t="s">
        <v>6</v>
      </c>
      <c r="D395" s="70" t="s">
        <v>597</v>
      </c>
      <c r="E395" s="70" t="s">
        <v>598</v>
      </c>
      <c r="F395" s="71">
        <v>0.44719999999999999</v>
      </c>
      <c r="G395" s="72">
        <v>1.72</v>
      </c>
      <c r="H395" s="72">
        <v>2.82</v>
      </c>
      <c r="I395" s="70" t="s">
        <v>1997</v>
      </c>
      <c r="J395" s="70" t="s">
        <v>2010</v>
      </c>
      <c r="L395" s="171">
        <f>_xlfn.XLOOKUP($J395,Key!$M:$M,Key!$N:$N)</f>
        <v>1</v>
      </c>
    </row>
    <row r="396" spans="2:12" ht="15" customHeight="1" x14ac:dyDescent="0.25">
      <c r="B396" s="70" t="s">
        <v>596</v>
      </c>
      <c r="C396" s="70" t="s">
        <v>9</v>
      </c>
      <c r="D396" s="70" t="s">
        <v>599</v>
      </c>
      <c r="E396" s="70" t="s">
        <v>598</v>
      </c>
      <c r="F396" s="71">
        <v>0.65459999999999996</v>
      </c>
      <c r="G396" s="72">
        <v>2.76</v>
      </c>
      <c r="H396" s="72">
        <v>4.29</v>
      </c>
      <c r="I396" s="70" t="s">
        <v>1997</v>
      </c>
      <c r="J396" s="70" t="s">
        <v>2010</v>
      </c>
      <c r="L396" s="171">
        <f>_xlfn.XLOOKUP($J396,Key!$M:$M,Key!$N:$N)</f>
        <v>1</v>
      </c>
    </row>
    <row r="397" spans="2:12" ht="15" customHeight="1" x14ac:dyDescent="0.25">
      <c r="B397" s="70" t="s">
        <v>596</v>
      </c>
      <c r="C397" s="70" t="s">
        <v>11</v>
      </c>
      <c r="D397" s="70" t="s">
        <v>600</v>
      </c>
      <c r="E397" s="70" t="s">
        <v>598</v>
      </c>
      <c r="F397" s="71">
        <v>0.997</v>
      </c>
      <c r="G397" s="72">
        <v>4.46</v>
      </c>
      <c r="H397" s="72">
        <v>5.91</v>
      </c>
      <c r="I397" s="70" t="s">
        <v>1997</v>
      </c>
      <c r="J397" s="70" t="s">
        <v>2010</v>
      </c>
      <c r="L397" s="171">
        <f>_xlfn.XLOOKUP($J397,Key!$M:$M,Key!$N:$N)</f>
        <v>1</v>
      </c>
    </row>
    <row r="398" spans="2:12" s="3" customFormat="1" ht="15" customHeight="1" x14ac:dyDescent="0.25">
      <c r="B398" s="73" t="s">
        <v>596</v>
      </c>
      <c r="C398" s="73" t="s">
        <v>13</v>
      </c>
      <c r="D398" s="73" t="s">
        <v>601</v>
      </c>
      <c r="E398" s="73" t="s">
        <v>598</v>
      </c>
      <c r="F398" s="74">
        <v>1.7638</v>
      </c>
      <c r="G398" s="75">
        <v>6.35</v>
      </c>
      <c r="H398" s="75">
        <v>12.13</v>
      </c>
      <c r="I398" s="73" t="s">
        <v>1997</v>
      </c>
      <c r="J398" s="73" t="s">
        <v>2010</v>
      </c>
      <c r="K398" s="173"/>
      <c r="L398" s="172">
        <f>_xlfn.XLOOKUP($J398,Key!$M:$M,Key!$N:$N)</f>
        <v>1</v>
      </c>
    </row>
    <row r="399" spans="2:12" ht="15" customHeight="1" x14ac:dyDescent="0.25">
      <c r="B399" s="70" t="s">
        <v>602</v>
      </c>
      <c r="C399" s="70" t="s">
        <v>6</v>
      </c>
      <c r="D399" s="70" t="s">
        <v>603</v>
      </c>
      <c r="E399" s="70" t="s">
        <v>604</v>
      </c>
      <c r="F399" s="71">
        <v>0.439</v>
      </c>
      <c r="G399" s="72">
        <v>1.77</v>
      </c>
      <c r="H399" s="72">
        <v>1.37</v>
      </c>
      <c r="I399" s="70" t="s">
        <v>1997</v>
      </c>
      <c r="J399" s="70" t="s">
        <v>2010</v>
      </c>
      <c r="L399" s="171">
        <f>_xlfn.XLOOKUP($J399,Key!$M:$M,Key!$N:$N)</f>
        <v>1</v>
      </c>
    </row>
    <row r="400" spans="2:12" ht="15" customHeight="1" x14ac:dyDescent="0.25">
      <c r="B400" s="70" t="s">
        <v>602</v>
      </c>
      <c r="C400" s="70" t="s">
        <v>9</v>
      </c>
      <c r="D400" s="70" t="s">
        <v>605</v>
      </c>
      <c r="E400" s="70" t="s">
        <v>604</v>
      </c>
      <c r="F400" s="71">
        <v>0.59219999999999995</v>
      </c>
      <c r="G400" s="72">
        <v>2.38</v>
      </c>
      <c r="H400" s="72">
        <v>2.31</v>
      </c>
      <c r="I400" s="70" t="s">
        <v>1997</v>
      </c>
      <c r="J400" s="70" t="s">
        <v>2010</v>
      </c>
      <c r="L400" s="171">
        <f>_xlfn.XLOOKUP($J400,Key!$M:$M,Key!$N:$N)</f>
        <v>1</v>
      </c>
    </row>
    <row r="401" spans="2:12" ht="15" customHeight="1" x14ac:dyDescent="0.25">
      <c r="B401" s="70" t="s">
        <v>602</v>
      </c>
      <c r="C401" s="70" t="s">
        <v>11</v>
      </c>
      <c r="D401" s="70" t="s">
        <v>606</v>
      </c>
      <c r="E401" s="70" t="s">
        <v>604</v>
      </c>
      <c r="F401" s="71">
        <v>0.87190000000000001</v>
      </c>
      <c r="G401" s="72">
        <v>3.72</v>
      </c>
      <c r="H401" s="72">
        <v>4.3099999999999996</v>
      </c>
      <c r="I401" s="70" t="s">
        <v>1997</v>
      </c>
      <c r="J401" s="70" t="s">
        <v>2010</v>
      </c>
      <c r="L401" s="171">
        <f>_xlfn.XLOOKUP($J401,Key!$M:$M,Key!$N:$N)</f>
        <v>1</v>
      </c>
    </row>
    <row r="402" spans="2:12" s="3" customFormat="1" ht="15" customHeight="1" x14ac:dyDescent="0.25">
      <c r="B402" s="73" t="s">
        <v>602</v>
      </c>
      <c r="C402" s="73" t="s">
        <v>13</v>
      </c>
      <c r="D402" s="73" t="s">
        <v>607</v>
      </c>
      <c r="E402" s="73" t="s">
        <v>604</v>
      </c>
      <c r="F402" s="74">
        <v>1.5305</v>
      </c>
      <c r="G402" s="75">
        <v>5.76</v>
      </c>
      <c r="H402" s="75">
        <v>6.89</v>
      </c>
      <c r="I402" s="73" t="s">
        <v>1997</v>
      </c>
      <c r="J402" s="73" t="s">
        <v>2010</v>
      </c>
      <c r="K402" s="173"/>
      <c r="L402" s="172">
        <f>_xlfn.XLOOKUP($J402,Key!$M:$M,Key!$N:$N)</f>
        <v>1</v>
      </c>
    </row>
    <row r="403" spans="2:12" ht="15" customHeight="1" x14ac:dyDescent="0.25">
      <c r="B403" s="70" t="s">
        <v>608</v>
      </c>
      <c r="C403" s="70" t="s">
        <v>6</v>
      </c>
      <c r="D403" s="70" t="s">
        <v>609</v>
      </c>
      <c r="E403" s="70" t="s">
        <v>610</v>
      </c>
      <c r="F403" s="71">
        <v>0.46300000000000002</v>
      </c>
      <c r="G403" s="72">
        <v>1.35</v>
      </c>
      <c r="H403" s="72">
        <v>1.01</v>
      </c>
      <c r="I403" s="70" t="s">
        <v>1997</v>
      </c>
      <c r="J403" s="70" t="s">
        <v>2010</v>
      </c>
      <c r="L403" s="171">
        <f>_xlfn.XLOOKUP($J403,Key!$M:$M,Key!$N:$N)</f>
        <v>1</v>
      </c>
    </row>
    <row r="404" spans="2:12" ht="15" customHeight="1" x14ac:dyDescent="0.25">
      <c r="B404" s="70" t="s">
        <v>608</v>
      </c>
      <c r="C404" s="70" t="s">
        <v>9</v>
      </c>
      <c r="D404" s="70" t="s">
        <v>611</v>
      </c>
      <c r="E404" s="70" t="s">
        <v>610</v>
      </c>
      <c r="F404" s="71">
        <v>0.55330000000000001</v>
      </c>
      <c r="G404" s="72">
        <v>1.71</v>
      </c>
      <c r="H404" s="72">
        <v>2.52</v>
      </c>
      <c r="I404" s="70" t="s">
        <v>1997</v>
      </c>
      <c r="J404" s="70" t="s">
        <v>2010</v>
      </c>
      <c r="L404" s="171">
        <f>_xlfn.XLOOKUP($J404,Key!$M:$M,Key!$N:$N)</f>
        <v>1</v>
      </c>
    </row>
    <row r="405" spans="2:12" ht="15" customHeight="1" x14ac:dyDescent="0.25">
      <c r="B405" s="70" t="s">
        <v>608</v>
      </c>
      <c r="C405" s="70" t="s">
        <v>11</v>
      </c>
      <c r="D405" s="70" t="s">
        <v>612</v>
      </c>
      <c r="E405" s="70" t="s">
        <v>610</v>
      </c>
      <c r="F405" s="71">
        <v>0.69579999999999997</v>
      </c>
      <c r="G405" s="72">
        <v>2.37</v>
      </c>
      <c r="H405" s="72">
        <v>2.88</v>
      </c>
      <c r="I405" s="70" t="s">
        <v>1997</v>
      </c>
      <c r="J405" s="70" t="s">
        <v>2010</v>
      </c>
      <c r="L405" s="171">
        <f>_xlfn.XLOOKUP($J405,Key!$M:$M,Key!$N:$N)</f>
        <v>1</v>
      </c>
    </row>
    <row r="406" spans="2:12" s="3" customFormat="1" ht="15" customHeight="1" x14ac:dyDescent="0.25">
      <c r="B406" s="73" t="s">
        <v>608</v>
      </c>
      <c r="C406" s="73" t="s">
        <v>13</v>
      </c>
      <c r="D406" s="73" t="s">
        <v>613</v>
      </c>
      <c r="E406" s="73" t="s">
        <v>610</v>
      </c>
      <c r="F406" s="74">
        <v>1.0956999999999999</v>
      </c>
      <c r="G406" s="75">
        <v>4.03</v>
      </c>
      <c r="H406" s="75">
        <v>5.81</v>
      </c>
      <c r="I406" s="73" t="s">
        <v>1997</v>
      </c>
      <c r="J406" s="73" t="s">
        <v>2010</v>
      </c>
      <c r="K406" s="173"/>
      <c r="L406" s="172">
        <f>_xlfn.XLOOKUP($J406,Key!$M:$M,Key!$N:$N)</f>
        <v>1</v>
      </c>
    </row>
    <row r="407" spans="2:12" ht="15" customHeight="1" x14ac:dyDescent="0.25">
      <c r="B407" s="70" t="s">
        <v>614</v>
      </c>
      <c r="C407" s="70" t="s">
        <v>6</v>
      </c>
      <c r="D407" s="70" t="s">
        <v>615</v>
      </c>
      <c r="E407" s="70" t="s">
        <v>616</v>
      </c>
      <c r="F407" s="71">
        <v>0.54210000000000003</v>
      </c>
      <c r="G407" s="72">
        <v>1.79</v>
      </c>
      <c r="H407" s="72">
        <v>1.85</v>
      </c>
      <c r="I407" s="70" t="s">
        <v>1988</v>
      </c>
      <c r="J407" s="70" t="s">
        <v>2222</v>
      </c>
      <c r="L407" s="171">
        <f>_xlfn.XLOOKUP($J407,Key!$M:$M,Key!$N:$N)</f>
        <v>1.08</v>
      </c>
    </row>
    <row r="408" spans="2:12" ht="15" customHeight="1" x14ac:dyDescent="0.25">
      <c r="B408" s="70" t="s">
        <v>614</v>
      </c>
      <c r="C408" s="70" t="s">
        <v>9</v>
      </c>
      <c r="D408" s="70" t="s">
        <v>617</v>
      </c>
      <c r="E408" s="70" t="s">
        <v>616</v>
      </c>
      <c r="F408" s="71">
        <v>0.64439999999999997</v>
      </c>
      <c r="G408" s="72">
        <v>2.2799999999999998</v>
      </c>
      <c r="H408" s="72">
        <v>2.59</v>
      </c>
      <c r="I408" s="70" t="s">
        <v>1988</v>
      </c>
      <c r="J408" s="70" t="s">
        <v>2222</v>
      </c>
      <c r="L408" s="171">
        <f>_xlfn.XLOOKUP($J408,Key!$M:$M,Key!$N:$N)</f>
        <v>1.08</v>
      </c>
    </row>
    <row r="409" spans="2:12" ht="15" customHeight="1" x14ac:dyDescent="0.25">
      <c r="B409" s="70" t="s">
        <v>614</v>
      </c>
      <c r="C409" s="70" t="s">
        <v>11</v>
      </c>
      <c r="D409" s="70" t="s">
        <v>618</v>
      </c>
      <c r="E409" s="70" t="s">
        <v>616</v>
      </c>
      <c r="F409" s="71">
        <v>0.8337</v>
      </c>
      <c r="G409" s="72">
        <v>3.22</v>
      </c>
      <c r="H409" s="72">
        <v>3.96</v>
      </c>
      <c r="I409" s="70" t="s">
        <v>1988</v>
      </c>
      <c r="J409" s="70" t="s">
        <v>2222</v>
      </c>
      <c r="L409" s="171">
        <f>_xlfn.XLOOKUP($J409,Key!$M:$M,Key!$N:$N)</f>
        <v>1.08</v>
      </c>
    </row>
    <row r="410" spans="2:12" s="3" customFormat="1" ht="15" customHeight="1" x14ac:dyDescent="0.25">
      <c r="B410" s="73" t="s">
        <v>614</v>
      </c>
      <c r="C410" s="73" t="s">
        <v>13</v>
      </c>
      <c r="D410" s="73" t="s">
        <v>619</v>
      </c>
      <c r="E410" s="73" t="s">
        <v>616</v>
      </c>
      <c r="F410" s="74">
        <v>1.3411</v>
      </c>
      <c r="G410" s="75">
        <v>5.5</v>
      </c>
      <c r="H410" s="75">
        <v>6.96</v>
      </c>
      <c r="I410" s="73" t="s">
        <v>1988</v>
      </c>
      <c r="J410" s="73" t="s">
        <v>2222</v>
      </c>
      <c r="K410" s="173"/>
      <c r="L410" s="172">
        <f>_xlfn.XLOOKUP($J410,Key!$M:$M,Key!$N:$N)</f>
        <v>1.08</v>
      </c>
    </row>
    <row r="411" spans="2:12" ht="15" customHeight="1" x14ac:dyDescent="0.25">
      <c r="B411" s="70" t="s">
        <v>620</v>
      </c>
      <c r="C411" s="70" t="s">
        <v>6</v>
      </c>
      <c r="D411" s="70" t="s">
        <v>621</v>
      </c>
      <c r="E411" s="70" t="s">
        <v>622</v>
      </c>
      <c r="F411" s="71">
        <v>0.4667</v>
      </c>
      <c r="G411" s="72">
        <v>1.9</v>
      </c>
      <c r="H411" s="72">
        <v>1.8</v>
      </c>
      <c r="I411" s="70" t="s">
        <v>1997</v>
      </c>
      <c r="J411" s="70" t="s">
        <v>2010</v>
      </c>
      <c r="L411" s="171">
        <f>_xlfn.XLOOKUP($J411,Key!$M:$M,Key!$N:$N)</f>
        <v>1</v>
      </c>
    </row>
    <row r="412" spans="2:12" ht="15" customHeight="1" x14ac:dyDescent="0.25">
      <c r="B412" s="70" t="s">
        <v>620</v>
      </c>
      <c r="C412" s="70" t="s">
        <v>9</v>
      </c>
      <c r="D412" s="70" t="s">
        <v>623</v>
      </c>
      <c r="E412" s="70" t="s">
        <v>622</v>
      </c>
      <c r="F412" s="71">
        <v>0.61990000000000001</v>
      </c>
      <c r="G412" s="72">
        <v>2.57</v>
      </c>
      <c r="H412" s="72">
        <v>2.66</v>
      </c>
      <c r="I412" s="70" t="s">
        <v>1997</v>
      </c>
      <c r="J412" s="70" t="s">
        <v>2010</v>
      </c>
      <c r="L412" s="171">
        <f>_xlfn.XLOOKUP($J412,Key!$M:$M,Key!$N:$N)</f>
        <v>1</v>
      </c>
    </row>
    <row r="413" spans="2:12" ht="15" customHeight="1" x14ac:dyDescent="0.25">
      <c r="B413" s="70" t="s">
        <v>620</v>
      </c>
      <c r="C413" s="70" t="s">
        <v>11</v>
      </c>
      <c r="D413" s="70" t="s">
        <v>624</v>
      </c>
      <c r="E413" s="70" t="s">
        <v>622</v>
      </c>
      <c r="F413" s="71">
        <v>0.94469999999999998</v>
      </c>
      <c r="G413" s="72">
        <v>4.07</v>
      </c>
      <c r="H413" s="72">
        <v>4.9800000000000004</v>
      </c>
      <c r="I413" s="70" t="s">
        <v>1997</v>
      </c>
      <c r="J413" s="70" t="s">
        <v>2010</v>
      </c>
      <c r="L413" s="171">
        <f>_xlfn.XLOOKUP($J413,Key!$M:$M,Key!$N:$N)</f>
        <v>1</v>
      </c>
    </row>
    <row r="414" spans="2:12" s="3" customFormat="1" ht="15" customHeight="1" x14ac:dyDescent="0.25">
      <c r="B414" s="73" t="s">
        <v>620</v>
      </c>
      <c r="C414" s="73" t="s">
        <v>13</v>
      </c>
      <c r="D414" s="73" t="s">
        <v>625</v>
      </c>
      <c r="E414" s="73" t="s">
        <v>622</v>
      </c>
      <c r="F414" s="74">
        <v>1.7453000000000001</v>
      </c>
      <c r="G414" s="75">
        <v>5.51</v>
      </c>
      <c r="H414" s="75">
        <v>7.15</v>
      </c>
      <c r="I414" s="73" t="s">
        <v>1997</v>
      </c>
      <c r="J414" s="73" t="s">
        <v>2010</v>
      </c>
      <c r="K414" s="173"/>
      <c r="L414" s="172">
        <f>_xlfn.XLOOKUP($J414,Key!$M:$M,Key!$N:$N)</f>
        <v>1</v>
      </c>
    </row>
    <row r="415" spans="2:12" ht="15" customHeight="1" x14ac:dyDescent="0.25">
      <c r="B415" s="70" t="s">
        <v>626</v>
      </c>
      <c r="C415" s="70" t="s">
        <v>6</v>
      </c>
      <c r="D415" s="70" t="s">
        <v>627</v>
      </c>
      <c r="E415" s="70" t="s">
        <v>628</v>
      </c>
      <c r="F415" s="71">
        <v>0.55249999999999999</v>
      </c>
      <c r="G415" s="72">
        <v>1.91</v>
      </c>
      <c r="H415" s="72">
        <v>1.88</v>
      </c>
      <c r="I415" s="70" t="s">
        <v>1997</v>
      </c>
      <c r="J415" s="70" t="s">
        <v>2010</v>
      </c>
      <c r="L415" s="171">
        <f>_xlfn.XLOOKUP($J415,Key!$M:$M,Key!$N:$N)</f>
        <v>1</v>
      </c>
    </row>
    <row r="416" spans="2:12" ht="15" customHeight="1" x14ac:dyDescent="0.25">
      <c r="B416" s="70" t="s">
        <v>626</v>
      </c>
      <c r="C416" s="70" t="s">
        <v>9</v>
      </c>
      <c r="D416" s="70" t="s">
        <v>629</v>
      </c>
      <c r="E416" s="70" t="s">
        <v>628</v>
      </c>
      <c r="F416" s="71">
        <v>0.70009999999999994</v>
      </c>
      <c r="G416" s="72">
        <v>2.59</v>
      </c>
      <c r="H416" s="72">
        <v>2.99</v>
      </c>
      <c r="I416" s="70" t="s">
        <v>1997</v>
      </c>
      <c r="J416" s="70" t="s">
        <v>2010</v>
      </c>
      <c r="L416" s="171">
        <f>_xlfn.XLOOKUP($J416,Key!$M:$M,Key!$N:$N)</f>
        <v>1</v>
      </c>
    </row>
    <row r="417" spans="2:12" ht="15" customHeight="1" x14ac:dyDescent="0.25">
      <c r="B417" s="70" t="s">
        <v>626</v>
      </c>
      <c r="C417" s="70" t="s">
        <v>11</v>
      </c>
      <c r="D417" s="70" t="s">
        <v>630</v>
      </c>
      <c r="E417" s="70" t="s">
        <v>628</v>
      </c>
      <c r="F417" s="71">
        <v>1.0630999999999999</v>
      </c>
      <c r="G417" s="72">
        <v>4.29</v>
      </c>
      <c r="H417" s="72">
        <v>4.87</v>
      </c>
      <c r="I417" s="70" t="s">
        <v>1997</v>
      </c>
      <c r="J417" s="70" t="s">
        <v>2010</v>
      </c>
      <c r="L417" s="171">
        <f>_xlfn.XLOOKUP($J417,Key!$M:$M,Key!$N:$N)</f>
        <v>1</v>
      </c>
    </row>
    <row r="418" spans="2:12" s="3" customFormat="1" ht="15" customHeight="1" x14ac:dyDescent="0.25">
      <c r="B418" s="73" t="s">
        <v>626</v>
      </c>
      <c r="C418" s="73" t="s">
        <v>13</v>
      </c>
      <c r="D418" s="73" t="s">
        <v>631</v>
      </c>
      <c r="E418" s="73" t="s">
        <v>628</v>
      </c>
      <c r="F418" s="74">
        <v>1.9825999999999999</v>
      </c>
      <c r="G418" s="75">
        <v>7.47</v>
      </c>
      <c r="H418" s="75">
        <v>7.27</v>
      </c>
      <c r="I418" s="73" t="s">
        <v>1997</v>
      </c>
      <c r="J418" s="73" t="s">
        <v>2010</v>
      </c>
      <c r="K418" s="173"/>
      <c r="L418" s="172">
        <f>_xlfn.XLOOKUP($J418,Key!$M:$M,Key!$N:$N)</f>
        <v>1</v>
      </c>
    </row>
    <row r="419" spans="2:12" ht="15" customHeight="1" x14ac:dyDescent="0.25">
      <c r="B419" s="70" t="s">
        <v>632</v>
      </c>
      <c r="C419" s="70" t="s">
        <v>6</v>
      </c>
      <c r="D419" s="70" t="s">
        <v>633</v>
      </c>
      <c r="E419" s="70" t="s">
        <v>634</v>
      </c>
      <c r="F419" s="71">
        <v>0.496</v>
      </c>
      <c r="G419" s="72">
        <v>1.79</v>
      </c>
      <c r="H419" s="72">
        <v>1.62</v>
      </c>
      <c r="I419" s="70" t="s">
        <v>1997</v>
      </c>
      <c r="J419" s="70" t="s">
        <v>2010</v>
      </c>
      <c r="L419" s="171">
        <f>_xlfn.XLOOKUP($J419,Key!$M:$M,Key!$N:$N)</f>
        <v>1</v>
      </c>
    </row>
    <row r="420" spans="2:12" ht="15" customHeight="1" x14ac:dyDescent="0.25">
      <c r="B420" s="70" t="s">
        <v>632</v>
      </c>
      <c r="C420" s="70" t="s">
        <v>9</v>
      </c>
      <c r="D420" s="70" t="s">
        <v>635</v>
      </c>
      <c r="E420" s="70" t="s">
        <v>634</v>
      </c>
      <c r="F420" s="71">
        <v>0.64839999999999998</v>
      </c>
      <c r="G420" s="72">
        <v>2.4700000000000002</v>
      </c>
      <c r="H420" s="72">
        <v>2.4500000000000002</v>
      </c>
      <c r="I420" s="70" t="s">
        <v>1997</v>
      </c>
      <c r="J420" s="70" t="s">
        <v>2010</v>
      </c>
      <c r="L420" s="171">
        <f>_xlfn.XLOOKUP($J420,Key!$M:$M,Key!$N:$N)</f>
        <v>1</v>
      </c>
    </row>
    <row r="421" spans="2:12" ht="15" customHeight="1" x14ac:dyDescent="0.25">
      <c r="B421" s="70" t="s">
        <v>632</v>
      </c>
      <c r="C421" s="70" t="s">
        <v>11</v>
      </c>
      <c r="D421" s="70" t="s">
        <v>636</v>
      </c>
      <c r="E421" s="70" t="s">
        <v>634</v>
      </c>
      <c r="F421" s="71">
        <v>0.92310000000000003</v>
      </c>
      <c r="G421" s="72">
        <v>3.72</v>
      </c>
      <c r="H421" s="72">
        <v>4.0599999999999996</v>
      </c>
      <c r="I421" s="70" t="s">
        <v>1997</v>
      </c>
      <c r="J421" s="70" t="s">
        <v>2010</v>
      </c>
      <c r="L421" s="171">
        <f>_xlfn.XLOOKUP($J421,Key!$M:$M,Key!$N:$N)</f>
        <v>1</v>
      </c>
    </row>
    <row r="422" spans="2:12" s="3" customFormat="1" ht="15" customHeight="1" x14ac:dyDescent="0.25">
      <c r="B422" s="73" t="s">
        <v>632</v>
      </c>
      <c r="C422" s="73" t="s">
        <v>13</v>
      </c>
      <c r="D422" s="73" t="s">
        <v>637</v>
      </c>
      <c r="E422" s="73" t="s">
        <v>634</v>
      </c>
      <c r="F422" s="74">
        <v>1.7004999999999999</v>
      </c>
      <c r="G422" s="75">
        <v>6</v>
      </c>
      <c r="H422" s="75">
        <v>7.82</v>
      </c>
      <c r="I422" s="73" t="s">
        <v>1997</v>
      </c>
      <c r="J422" s="73" t="s">
        <v>2010</v>
      </c>
      <c r="K422" s="173"/>
      <c r="L422" s="172">
        <f>_xlfn.XLOOKUP($J422,Key!$M:$M,Key!$N:$N)</f>
        <v>1</v>
      </c>
    </row>
    <row r="423" spans="2:12" ht="15" customHeight="1" x14ac:dyDescent="0.25">
      <c r="B423" s="70" t="s">
        <v>638</v>
      </c>
      <c r="C423" s="70" t="s">
        <v>6</v>
      </c>
      <c r="D423" s="70" t="s">
        <v>639</v>
      </c>
      <c r="E423" s="70" t="s">
        <v>640</v>
      </c>
      <c r="F423" s="71">
        <v>1.3882000000000001</v>
      </c>
      <c r="G423" s="72">
        <v>2.0699999999999998</v>
      </c>
      <c r="H423" s="72">
        <v>2.46</v>
      </c>
      <c r="I423" s="70" t="s">
        <v>1986</v>
      </c>
      <c r="J423" s="70" t="s">
        <v>1987</v>
      </c>
      <c r="L423" s="171">
        <f>_xlfn.XLOOKUP($J423,Key!$M:$M,Key!$N:$N)</f>
        <v>1</v>
      </c>
    </row>
    <row r="424" spans="2:12" ht="15" customHeight="1" x14ac:dyDescent="0.25">
      <c r="B424" s="70" t="s">
        <v>638</v>
      </c>
      <c r="C424" s="70" t="s">
        <v>9</v>
      </c>
      <c r="D424" s="70" t="s">
        <v>641</v>
      </c>
      <c r="E424" s="70" t="s">
        <v>640</v>
      </c>
      <c r="F424" s="71">
        <v>2.0242</v>
      </c>
      <c r="G424" s="72">
        <v>4.8600000000000003</v>
      </c>
      <c r="H424" s="72">
        <v>4.2699999999999996</v>
      </c>
      <c r="I424" s="70" t="s">
        <v>1986</v>
      </c>
      <c r="J424" s="70" t="s">
        <v>1987</v>
      </c>
      <c r="L424" s="171">
        <f>_xlfn.XLOOKUP($J424,Key!$M:$M,Key!$N:$N)</f>
        <v>1</v>
      </c>
    </row>
    <row r="425" spans="2:12" ht="15" customHeight="1" x14ac:dyDescent="0.25">
      <c r="B425" s="70" t="s">
        <v>638</v>
      </c>
      <c r="C425" s="70" t="s">
        <v>11</v>
      </c>
      <c r="D425" s="70" t="s">
        <v>642</v>
      </c>
      <c r="E425" s="70" t="s">
        <v>640</v>
      </c>
      <c r="F425" s="71">
        <v>2.9853999999999998</v>
      </c>
      <c r="G425" s="72">
        <v>8.43</v>
      </c>
      <c r="H425" s="72">
        <v>8.01</v>
      </c>
      <c r="I425" s="70" t="s">
        <v>1986</v>
      </c>
      <c r="J425" s="70" t="s">
        <v>1987</v>
      </c>
      <c r="L425" s="171">
        <f>_xlfn.XLOOKUP($J425,Key!$M:$M,Key!$N:$N)</f>
        <v>1</v>
      </c>
    </row>
    <row r="426" spans="2:12" s="3" customFormat="1" ht="15" customHeight="1" x14ac:dyDescent="0.25">
      <c r="B426" s="73" t="s">
        <v>638</v>
      </c>
      <c r="C426" s="73" t="s">
        <v>13</v>
      </c>
      <c r="D426" s="73" t="s">
        <v>643</v>
      </c>
      <c r="E426" s="73" t="s">
        <v>640</v>
      </c>
      <c r="F426" s="74">
        <v>5.2782</v>
      </c>
      <c r="G426" s="75">
        <v>14.83</v>
      </c>
      <c r="H426" s="75">
        <v>12.03</v>
      </c>
      <c r="I426" s="73" t="s">
        <v>1986</v>
      </c>
      <c r="J426" s="73" t="s">
        <v>1987</v>
      </c>
      <c r="K426" s="173"/>
      <c r="L426" s="172">
        <f>_xlfn.XLOOKUP($J426,Key!$M:$M,Key!$N:$N)</f>
        <v>1</v>
      </c>
    </row>
    <row r="427" spans="2:12" ht="15" customHeight="1" x14ac:dyDescent="0.25">
      <c r="B427" s="70" t="s">
        <v>644</v>
      </c>
      <c r="C427" s="70" t="s">
        <v>6</v>
      </c>
      <c r="D427" s="70" t="s">
        <v>645</v>
      </c>
      <c r="E427" s="70" t="s">
        <v>646</v>
      </c>
      <c r="F427" s="71">
        <v>0.74029999999999996</v>
      </c>
      <c r="G427" s="72">
        <v>2.04</v>
      </c>
      <c r="H427" s="72">
        <v>2.14</v>
      </c>
      <c r="I427" s="70" t="s">
        <v>1986</v>
      </c>
      <c r="J427" s="70" t="s">
        <v>1987</v>
      </c>
      <c r="L427" s="171">
        <f>_xlfn.XLOOKUP($J427,Key!$M:$M,Key!$N:$N)</f>
        <v>1</v>
      </c>
    </row>
    <row r="428" spans="2:12" ht="15" customHeight="1" x14ac:dyDescent="0.25">
      <c r="B428" s="70" t="s">
        <v>644</v>
      </c>
      <c r="C428" s="70" t="s">
        <v>9</v>
      </c>
      <c r="D428" s="70" t="s">
        <v>647</v>
      </c>
      <c r="E428" s="70" t="s">
        <v>646</v>
      </c>
      <c r="F428" s="71">
        <v>1.3132999999999999</v>
      </c>
      <c r="G428" s="72">
        <v>3.4</v>
      </c>
      <c r="H428" s="72">
        <v>3.56</v>
      </c>
      <c r="I428" s="70" t="s">
        <v>1986</v>
      </c>
      <c r="J428" s="70" t="s">
        <v>1987</v>
      </c>
      <c r="L428" s="171">
        <f>_xlfn.XLOOKUP($J428,Key!$M:$M,Key!$N:$N)</f>
        <v>1</v>
      </c>
    </row>
    <row r="429" spans="2:12" ht="15" customHeight="1" x14ac:dyDescent="0.25">
      <c r="B429" s="70" t="s">
        <v>644</v>
      </c>
      <c r="C429" s="70" t="s">
        <v>11</v>
      </c>
      <c r="D429" s="70" t="s">
        <v>648</v>
      </c>
      <c r="E429" s="70" t="s">
        <v>646</v>
      </c>
      <c r="F429" s="71">
        <v>2.0421999999999998</v>
      </c>
      <c r="G429" s="72">
        <v>7.08</v>
      </c>
      <c r="H429" s="72">
        <v>7.75</v>
      </c>
      <c r="I429" s="70" t="s">
        <v>1986</v>
      </c>
      <c r="J429" s="70" t="s">
        <v>1987</v>
      </c>
      <c r="L429" s="171">
        <f>_xlfn.XLOOKUP($J429,Key!$M:$M,Key!$N:$N)</f>
        <v>1</v>
      </c>
    </row>
    <row r="430" spans="2:12" s="3" customFormat="1" ht="15" customHeight="1" x14ac:dyDescent="0.25">
      <c r="B430" s="73" t="s">
        <v>644</v>
      </c>
      <c r="C430" s="73" t="s">
        <v>13</v>
      </c>
      <c r="D430" s="73" t="s">
        <v>649</v>
      </c>
      <c r="E430" s="73" t="s">
        <v>646</v>
      </c>
      <c r="F430" s="74">
        <v>3.6901999999999999</v>
      </c>
      <c r="G430" s="75">
        <v>10.94</v>
      </c>
      <c r="H430" s="75">
        <v>9.4600000000000009</v>
      </c>
      <c r="I430" s="73" t="s">
        <v>1986</v>
      </c>
      <c r="J430" s="73" t="s">
        <v>1987</v>
      </c>
      <c r="K430" s="173"/>
      <c r="L430" s="172">
        <f>_xlfn.XLOOKUP($J430,Key!$M:$M,Key!$N:$N)</f>
        <v>1</v>
      </c>
    </row>
    <row r="431" spans="2:12" ht="15" customHeight="1" x14ac:dyDescent="0.25">
      <c r="B431" s="70" t="s">
        <v>650</v>
      </c>
      <c r="C431" s="70" t="s">
        <v>6</v>
      </c>
      <c r="D431" s="70" t="s">
        <v>651</v>
      </c>
      <c r="E431" s="70" t="s">
        <v>652</v>
      </c>
      <c r="F431" s="71">
        <v>1.1588000000000001</v>
      </c>
      <c r="G431" s="72">
        <v>2.96</v>
      </c>
      <c r="H431" s="72">
        <v>2.21</v>
      </c>
      <c r="I431" s="70" t="s">
        <v>1986</v>
      </c>
      <c r="J431" s="70" t="s">
        <v>1987</v>
      </c>
      <c r="L431" s="171">
        <f>_xlfn.XLOOKUP($J431,Key!$M:$M,Key!$N:$N)</f>
        <v>1</v>
      </c>
    </row>
    <row r="432" spans="2:12" ht="15" customHeight="1" x14ac:dyDescent="0.25">
      <c r="B432" s="70" t="s">
        <v>650</v>
      </c>
      <c r="C432" s="70" t="s">
        <v>9</v>
      </c>
      <c r="D432" s="70" t="s">
        <v>653</v>
      </c>
      <c r="E432" s="70" t="s">
        <v>652</v>
      </c>
      <c r="F432" s="71">
        <v>1.4333</v>
      </c>
      <c r="G432" s="72">
        <v>4.42</v>
      </c>
      <c r="H432" s="72">
        <v>3.28</v>
      </c>
      <c r="I432" s="70" t="s">
        <v>1986</v>
      </c>
      <c r="J432" s="70" t="s">
        <v>1987</v>
      </c>
      <c r="L432" s="171">
        <f>_xlfn.XLOOKUP($J432,Key!$M:$M,Key!$N:$N)</f>
        <v>1</v>
      </c>
    </row>
    <row r="433" spans="2:12" ht="15" customHeight="1" x14ac:dyDescent="0.25">
      <c r="B433" s="70" t="s">
        <v>650</v>
      </c>
      <c r="C433" s="70" t="s">
        <v>11</v>
      </c>
      <c r="D433" s="70" t="s">
        <v>654</v>
      </c>
      <c r="E433" s="70" t="s">
        <v>652</v>
      </c>
      <c r="F433" s="71">
        <v>2.0478000000000001</v>
      </c>
      <c r="G433" s="72">
        <v>7.52</v>
      </c>
      <c r="H433" s="72">
        <v>6.68</v>
      </c>
      <c r="I433" s="70" t="s">
        <v>1986</v>
      </c>
      <c r="J433" s="70" t="s">
        <v>1987</v>
      </c>
      <c r="L433" s="171">
        <f>_xlfn.XLOOKUP($J433,Key!$M:$M,Key!$N:$N)</f>
        <v>1</v>
      </c>
    </row>
    <row r="434" spans="2:12" s="3" customFormat="1" ht="15" customHeight="1" x14ac:dyDescent="0.25">
      <c r="B434" s="73" t="s">
        <v>650</v>
      </c>
      <c r="C434" s="73" t="s">
        <v>13</v>
      </c>
      <c r="D434" s="73" t="s">
        <v>655</v>
      </c>
      <c r="E434" s="73" t="s">
        <v>652</v>
      </c>
      <c r="F434" s="74">
        <v>3.5638000000000001</v>
      </c>
      <c r="G434" s="75">
        <v>11.66</v>
      </c>
      <c r="H434" s="75">
        <v>10.02</v>
      </c>
      <c r="I434" s="73" t="s">
        <v>1986</v>
      </c>
      <c r="J434" s="73" t="s">
        <v>1987</v>
      </c>
      <c r="K434" s="173"/>
      <c r="L434" s="172">
        <f>_xlfn.XLOOKUP($J434,Key!$M:$M,Key!$N:$N)</f>
        <v>1</v>
      </c>
    </row>
    <row r="435" spans="2:12" ht="15" customHeight="1" x14ac:dyDescent="0.25">
      <c r="B435" s="70" t="s">
        <v>656</v>
      </c>
      <c r="C435" s="70" t="s">
        <v>6</v>
      </c>
      <c r="D435" s="70" t="s">
        <v>657</v>
      </c>
      <c r="E435" s="70" t="s">
        <v>658</v>
      </c>
      <c r="F435" s="71">
        <v>1.2696000000000001</v>
      </c>
      <c r="G435" s="72">
        <v>3.35</v>
      </c>
      <c r="H435" s="72">
        <v>3.04</v>
      </c>
      <c r="I435" s="70" t="s">
        <v>1986</v>
      </c>
      <c r="J435" s="70" t="s">
        <v>1987</v>
      </c>
      <c r="L435" s="171">
        <f>_xlfn.XLOOKUP($J435,Key!$M:$M,Key!$N:$N)</f>
        <v>1</v>
      </c>
    </row>
    <row r="436" spans="2:12" ht="15" customHeight="1" x14ac:dyDescent="0.25">
      <c r="B436" s="70" t="s">
        <v>656</v>
      </c>
      <c r="C436" s="70" t="s">
        <v>9</v>
      </c>
      <c r="D436" s="70" t="s">
        <v>659</v>
      </c>
      <c r="E436" s="70" t="s">
        <v>658</v>
      </c>
      <c r="F436" s="71">
        <v>1.5944</v>
      </c>
      <c r="G436" s="72">
        <v>4.84</v>
      </c>
      <c r="H436" s="72">
        <v>4.1500000000000004</v>
      </c>
      <c r="I436" s="70" t="s">
        <v>1986</v>
      </c>
      <c r="J436" s="70" t="s">
        <v>1987</v>
      </c>
      <c r="L436" s="171">
        <f>_xlfn.XLOOKUP($J436,Key!$M:$M,Key!$N:$N)</f>
        <v>1</v>
      </c>
    </row>
    <row r="437" spans="2:12" ht="15" customHeight="1" x14ac:dyDescent="0.25">
      <c r="B437" s="70" t="s">
        <v>656</v>
      </c>
      <c r="C437" s="70" t="s">
        <v>11</v>
      </c>
      <c r="D437" s="70" t="s">
        <v>660</v>
      </c>
      <c r="E437" s="70" t="s">
        <v>658</v>
      </c>
      <c r="F437" s="71">
        <v>2.3464999999999998</v>
      </c>
      <c r="G437" s="72">
        <v>8.74</v>
      </c>
      <c r="H437" s="72">
        <v>6.64</v>
      </c>
      <c r="I437" s="70" t="s">
        <v>1986</v>
      </c>
      <c r="J437" s="70" t="s">
        <v>1987</v>
      </c>
      <c r="L437" s="171">
        <f>_xlfn.XLOOKUP($J437,Key!$M:$M,Key!$N:$N)</f>
        <v>1</v>
      </c>
    </row>
    <row r="438" spans="2:12" s="3" customFormat="1" ht="15" customHeight="1" x14ac:dyDescent="0.25">
      <c r="B438" s="73" t="s">
        <v>656</v>
      </c>
      <c r="C438" s="73" t="s">
        <v>13</v>
      </c>
      <c r="D438" s="73" t="s">
        <v>661</v>
      </c>
      <c r="E438" s="73" t="s">
        <v>658</v>
      </c>
      <c r="F438" s="74">
        <v>3.7054999999999998</v>
      </c>
      <c r="G438" s="75">
        <v>12.36</v>
      </c>
      <c r="H438" s="75">
        <v>9.66</v>
      </c>
      <c r="I438" s="73" t="s">
        <v>1986</v>
      </c>
      <c r="J438" s="73" t="s">
        <v>1987</v>
      </c>
      <c r="K438" s="173"/>
      <c r="L438" s="172">
        <f>_xlfn.XLOOKUP($J438,Key!$M:$M,Key!$N:$N)</f>
        <v>1</v>
      </c>
    </row>
    <row r="439" spans="2:12" ht="15" customHeight="1" x14ac:dyDescent="0.25">
      <c r="B439" s="70" t="s">
        <v>662</v>
      </c>
      <c r="C439" s="70" t="s">
        <v>6</v>
      </c>
      <c r="D439" s="70" t="s">
        <v>663</v>
      </c>
      <c r="E439" s="70" t="s">
        <v>664</v>
      </c>
      <c r="F439" s="71">
        <v>0.77100000000000002</v>
      </c>
      <c r="G439" s="72">
        <v>2.0299999999999998</v>
      </c>
      <c r="H439" s="72">
        <v>2.0299999999999998</v>
      </c>
      <c r="I439" s="70" t="s">
        <v>1986</v>
      </c>
      <c r="J439" s="70" t="s">
        <v>1987</v>
      </c>
      <c r="L439" s="171">
        <f>_xlfn.XLOOKUP($J439,Key!$M:$M,Key!$N:$N)</f>
        <v>1</v>
      </c>
    </row>
    <row r="440" spans="2:12" ht="15" customHeight="1" x14ac:dyDescent="0.25">
      <c r="B440" s="70" t="s">
        <v>662</v>
      </c>
      <c r="C440" s="70" t="s">
        <v>9</v>
      </c>
      <c r="D440" s="70" t="s">
        <v>665</v>
      </c>
      <c r="E440" s="70" t="s">
        <v>664</v>
      </c>
      <c r="F440" s="71">
        <v>0.95009999999999994</v>
      </c>
      <c r="G440" s="72">
        <v>2.71</v>
      </c>
      <c r="H440" s="72">
        <v>2.95</v>
      </c>
      <c r="I440" s="70" t="s">
        <v>1986</v>
      </c>
      <c r="J440" s="70" t="s">
        <v>1987</v>
      </c>
      <c r="L440" s="171">
        <f>_xlfn.XLOOKUP($J440,Key!$M:$M,Key!$N:$N)</f>
        <v>1</v>
      </c>
    </row>
    <row r="441" spans="2:12" ht="15" customHeight="1" x14ac:dyDescent="0.25">
      <c r="B441" s="70" t="s">
        <v>662</v>
      </c>
      <c r="C441" s="70" t="s">
        <v>11</v>
      </c>
      <c r="D441" s="70" t="s">
        <v>666</v>
      </c>
      <c r="E441" s="70" t="s">
        <v>664</v>
      </c>
      <c r="F441" s="71">
        <v>1.4887999999999999</v>
      </c>
      <c r="G441" s="72">
        <v>5.47</v>
      </c>
      <c r="H441" s="72">
        <v>5.69</v>
      </c>
      <c r="I441" s="70" t="s">
        <v>1986</v>
      </c>
      <c r="J441" s="70" t="s">
        <v>1987</v>
      </c>
      <c r="L441" s="171">
        <f>_xlfn.XLOOKUP($J441,Key!$M:$M,Key!$N:$N)</f>
        <v>1</v>
      </c>
    </row>
    <row r="442" spans="2:12" s="3" customFormat="1" ht="15" customHeight="1" x14ac:dyDescent="0.25">
      <c r="B442" s="73" t="s">
        <v>662</v>
      </c>
      <c r="C442" s="73" t="s">
        <v>13</v>
      </c>
      <c r="D442" s="73" t="s">
        <v>667</v>
      </c>
      <c r="E442" s="73" t="s">
        <v>664</v>
      </c>
      <c r="F442" s="74">
        <v>2.5097</v>
      </c>
      <c r="G442" s="75">
        <v>10.25</v>
      </c>
      <c r="H442" s="75">
        <v>8.2899999999999991</v>
      </c>
      <c r="I442" s="73" t="s">
        <v>1986</v>
      </c>
      <c r="J442" s="73" t="s">
        <v>1987</v>
      </c>
      <c r="K442" s="173"/>
      <c r="L442" s="172">
        <f>_xlfn.XLOOKUP($J442,Key!$M:$M,Key!$N:$N)</f>
        <v>1</v>
      </c>
    </row>
    <row r="443" spans="2:12" ht="15" customHeight="1" x14ac:dyDescent="0.25">
      <c r="B443" s="70" t="s">
        <v>668</v>
      </c>
      <c r="C443" s="70" t="s">
        <v>6</v>
      </c>
      <c r="D443" s="70" t="s">
        <v>669</v>
      </c>
      <c r="E443" s="70" t="s">
        <v>670</v>
      </c>
      <c r="F443" s="71">
        <v>1.1253</v>
      </c>
      <c r="G443" s="72">
        <v>2.17</v>
      </c>
      <c r="H443" s="72">
        <v>1.79</v>
      </c>
      <c r="I443" s="70" t="s">
        <v>1986</v>
      </c>
      <c r="J443" s="70" t="s">
        <v>1987</v>
      </c>
      <c r="L443" s="171">
        <f>_xlfn.XLOOKUP($J443,Key!$M:$M,Key!$N:$N)</f>
        <v>1</v>
      </c>
    </row>
    <row r="444" spans="2:12" ht="15" customHeight="1" x14ac:dyDescent="0.25">
      <c r="B444" s="70" t="s">
        <v>668</v>
      </c>
      <c r="C444" s="70" t="s">
        <v>9</v>
      </c>
      <c r="D444" s="70" t="s">
        <v>671</v>
      </c>
      <c r="E444" s="70" t="s">
        <v>670</v>
      </c>
      <c r="F444" s="71">
        <v>1.3706</v>
      </c>
      <c r="G444" s="72">
        <v>3.28</v>
      </c>
      <c r="H444" s="72">
        <v>2.9</v>
      </c>
      <c r="I444" s="70" t="s">
        <v>1986</v>
      </c>
      <c r="J444" s="70" t="s">
        <v>1987</v>
      </c>
      <c r="L444" s="171">
        <f>_xlfn.XLOOKUP($J444,Key!$M:$M,Key!$N:$N)</f>
        <v>1</v>
      </c>
    </row>
    <row r="445" spans="2:12" ht="15" customHeight="1" x14ac:dyDescent="0.25">
      <c r="B445" s="70" t="s">
        <v>668</v>
      </c>
      <c r="C445" s="70" t="s">
        <v>11</v>
      </c>
      <c r="D445" s="70" t="s">
        <v>672</v>
      </c>
      <c r="E445" s="70" t="s">
        <v>670</v>
      </c>
      <c r="F445" s="71">
        <v>1.9387000000000001</v>
      </c>
      <c r="G445" s="72">
        <v>5.61</v>
      </c>
      <c r="H445" s="72">
        <v>5.73</v>
      </c>
      <c r="I445" s="70" t="s">
        <v>1986</v>
      </c>
      <c r="J445" s="70" t="s">
        <v>1987</v>
      </c>
      <c r="L445" s="171">
        <f>_xlfn.XLOOKUP($J445,Key!$M:$M,Key!$N:$N)</f>
        <v>1</v>
      </c>
    </row>
    <row r="446" spans="2:12" s="3" customFormat="1" ht="15" customHeight="1" x14ac:dyDescent="0.25">
      <c r="B446" s="73" t="s">
        <v>668</v>
      </c>
      <c r="C446" s="73" t="s">
        <v>13</v>
      </c>
      <c r="D446" s="73" t="s">
        <v>673</v>
      </c>
      <c r="E446" s="73" t="s">
        <v>670</v>
      </c>
      <c r="F446" s="74">
        <v>3.6671999999999998</v>
      </c>
      <c r="G446" s="75">
        <v>10.9</v>
      </c>
      <c r="H446" s="75">
        <v>10.92</v>
      </c>
      <c r="I446" s="73" t="s">
        <v>1986</v>
      </c>
      <c r="J446" s="73" t="s">
        <v>1987</v>
      </c>
      <c r="K446" s="173"/>
      <c r="L446" s="172">
        <f>_xlfn.XLOOKUP($J446,Key!$M:$M,Key!$N:$N)</f>
        <v>1</v>
      </c>
    </row>
    <row r="447" spans="2:12" ht="15" customHeight="1" x14ac:dyDescent="0.25">
      <c r="B447" s="70" t="s">
        <v>674</v>
      </c>
      <c r="C447" s="70" t="s">
        <v>6</v>
      </c>
      <c r="D447" s="70" t="s">
        <v>675</v>
      </c>
      <c r="E447" s="70" t="s">
        <v>676</v>
      </c>
      <c r="F447" s="71">
        <v>0.89670000000000005</v>
      </c>
      <c r="G447" s="72">
        <v>1.7</v>
      </c>
      <c r="H447" s="72">
        <v>1.61</v>
      </c>
      <c r="I447" s="70" t="s">
        <v>1986</v>
      </c>
      <c r="J447" s="70" t="s">
        <v>1987</v>
      </c>
      <c r="L447" s="171">
        <f>_xlfn.XLOOKUP($J447,Key!$M:$M,Key!$N:$N)</f>
        <v>1</v>
      </c>
    </row>
    <row r="448" spans="2:12" ht="15" customHeight="1" x14ac:dyDescent="0.25">
      <c r="B448" s="70" t="s">
        <v>674</v>
      </c>
      <c r="C448" s="70" t="s">
        <v>9</v>
      </c>
      <c r="D448" s="70" t="s">
        <v>677</v>
      </c>
      <c r="E448" s="70" t="s">
        <v>676</v>
      </c>
      <c r="F448" s="71">
        <v>1.1431</v>
      </c>
      <c r="G448" s="72">
        <v>2.69</v>
      </c>
      <c r="H448" s="72">
        <v>2.73</v>
      </c>
      <c r="I448" s="70" t="s">
        <v>1986</v>
      </c>
      <c r="J448" s="70" t="s">
        <v>1987</v>
      </c>
      <c r="L448" s="171">
        <f>_xlfn.XLOOKUP($J448,Key!$M:$M,Key!$N:$N)</f>
        <v>1</v>
      </c>
    </row>
    <row r="449" spans="2:12" ht="15" customHeight="1" x14ac:dyDescent="0.25">
      <c r="B449" s="70" t="s">
        <v>674</v>
      </c>
      <c r="C449" s="70" t="s">
        <v>11</v>
      </c>
      <c r="D449" s="70" t="s">
        <v>678</v>
      </c>
      <c r="E449" s="70" t="s">
        <v>676</v>
      </c>
      <c r="F449" s="71">
        <v>1.5727</v>
      </c>
      <c r="G449" s="72">
        <v>4.5</v>
      </c>
      <c r="H449" s="72">
        <v>5.33</v>
      </c>
      <c r="I449" s="70" t="s">
        <v>1986</v>
      </c>
      <c r="J449" s="70" t="s">
        <v>1987</v>
      </c>
      <c r="L449" s="171">
        <f>_xlfn.XLOOKUP($J449,Key!$M:$M,Key!$N:$N)</f>
        <v>1</v>
      </c>
    </row>
    <row r="450" spans="2:12" s="3" customFormat="1" ht="15" customHeight="1" x14ac:dyDescent="0.25">
      <c r="B450" s="73" t="s">
        <v>674</v>
      </c>
      <c r="C450" s="73" t="s">
        <v>13</v>
      </c>
      <c r="D450" s="73" t="s">
        <v>679</v>
      </c>
      <c r="E450" s="73" t="s">
        <v>676</v>
      </c>
      <c r="F450" s="74">
        <v>2.7770000000000001</v>
      </c>
      <c r="G450" s="75">
        <v>8.85</v>
      </c>
      <c r="H450" s="75">
        <v>9.18</v>
      </c>
      <c r="I450" s="73" t="s">
        <v>1986</v>
      </c>
      <c r="J450" s="73" t="s">
        <v>1987</v>
      </c>
      <c r="K450" s="173"/>
      <c r="L450" s="172">
        <f>_xlfn.XLOOKUP($J450,Key!$M:$M,Key!$N:$N)</f>
        <v>1</v>
      </c>
    </row>
    <row r="451" spans="2:12" ht="15" customHeight="1" x14ac:dyDescent="0.25">
      <c r="B451" s="70" t="s">
        <v>680</v>
      </c>
      <c r="C451" s="70" t="s">
        <v>6</v>
      </c>
      <c r="D451" s="70" t="s">
        <v>681</v>
      </c>
      <c r="E451" s="70" t="s">
        <v>682</v>
      </c>
      <c r="F451" s="71">
        <v>1.0889</v>
      </c>
      <c r="G451" s="72">
        <v>2.5299999999999998</v>
      </c>
      <c r="H451" s="72">
        <v>2.5299999999999998</v>
      </c>
      <c r="I451" s="70" t="s">
        <v>1986</v>
      </c>
      <c r="J451" s="70" t="s">
        <v>1987</v>
      </c>
      <c r="L451" s="171">
        <f>_xlfn.XLOOKUP($J451,Key!$M:$M,Key!$N:$N)</f>
        <v>1</v>
      </c>
    </row>
    <row r="452" spans="2:12" ht="15" customHeight="1" x14ac:dyDescent="0.25">
      <c r="B452" s="70" t="s">
        <v>680</v>
      </c>
      <c r="C452" s="70" t="s">
        <v>9</v>
      </c>
      <c r="D452" s="70" t="s">
        <v>683</v>
      </c>
      <c r="E452" s="70" t="s">
        <v>682</v>
      </c>
      <c r="F452" s="71">
        <v>1.5244</v>
      </c>
      <c r="G452" s="72">
        <v>3.84</v>
      </c>
      <c r="H452" s="72">
        <v>3.55</v>
      </c>
      <c r="I452" s="70" t="s">
        <v>1986</v>
      </c>
      <c r="J452" s="70" t="s">
        <v>1987</v>
      </c>
      <c r="L452" s="171">
        <f>_xlfn.XLOOKUP($J452,Key!$M:$M,Key!$N:$N)</f>
        <v>1</v>
      </c>
    </row>
    <row r="453" spans="2:12" ht="15" customHeight="1" x14ac:dyDescent="0.25">
      <c r="B453" s="70" t="s">
        <v>680</v>
      </c>
      <c r="C453" s="70" t="s">
        <v>11</v>
      </c>
      <c r="D453" s="70" t="s">
        <v>684</v>
      </c>
      <c r="E453" s="70" t="s">
        <v>682</v>
      </c>
      <c r="F453" s="71">
        <v>2.3247</v>
      </c>
      <c r="G453" s="72">
        <v>6.32</v>
      </c>
      <c r="H453" s="72">
        <v>6.31</v>
      </c>
      <c r="I453" s="70" t="s">
        <v>1986</v>
      </c>
      <c r="J453" s="70" t="s">
        <v>1987</v>
      </c>
      <c r="L453" s="171">
        <f>_xlfn.XLOOKUP($J453,Key!$M:$M,Key!$N:$N)</f>
        <v>1</v>
      </c>
    </row>
    <row r="454" spans="2:12" s="3" customFormat="1" ht="15" customHeight="1" x14ac:dyDescent="0.25">
      <c r="B454" s="73" t="s">
        <v>680</v>
      </c>
      <c r="C454" s="73" t="s">
        <v>13</v>
      </c>
      <c r="D454" s="73" t="s">
        <v>685</v>
      </c>
      <c r="E454" s="73" t="s">
        <v>682</v>
      </c>
      <c r="F454" s="74">
        <v>3.7412999999999998</v>
      </c>
      <c r="G454" s="75">
        <v>8.91</v>
      </c>
      <c r="H454" s="75">
        <v>10.55</v>
      </c>
      <c r="I454" s="73" t="s">
        <v>1986</v>
      </c>
      <c r="J454" s="73" t="s">
        <v>1987</v>
      </c>
      <c r="K454" s="173"/>
      <c r="L454" s="172">
        <f>_xlfn.XLOOKUP($J454,Key!$M:$M,Key!$N:$N)</f>
        <v>1</v>
      </c>
    </row>
    <row r="455" spans="2:12" ht="15" customHeight="1" x14ac:dyDescent="0.25">
      <c r="B455" s="70" t="s">
        <v>686</v>
      </c>
      <c r="C455" s="70" t="s">
        <v>6</v>
      </c>
      <c r="D455" s="70" t="s">
        <v>687</v>
      </c>
      <c r="E455" s="70" t="s">
        <v>688</v>
      </c>
      <c r="F455" s="71">
        <v>1.1627000000000001</v>
      </c>
      <c r="G455" s="72">
        <v>3.22</v>
      </c>
      <c r="H455" s="72">
        <v>2.8</v>
      </c>
      <c r="I455" s="70" t="s">
        <v>1986</v>
      </c>
      <c r="J455" s="70" t="s">
        <v>1987</v>
      </c>
      <c r="L455" s="171">
        <f>_xlfn.XLOOKUP($J455,Key!$M:$M,Key!$N:$N)</f>
        <v>1</v>
      </c>
    </row>
    <row r="456" spans="2:12" ht="15" customHeight="1" x14ac:dyDescent="0.25">
      <c r="B456" s="70" t="s">
        <v>686</v>
      </c>
      <c r="C456" s="70" t="s">
        <v>9</v>
      </c>
      <c r="D456" s="70" t="s">
        <v>689</v>
      </c>
      <c r="E456" s="70" t="s">
        <v>688</v>
      </c>
      <c r="F456" s="71">
        <v>1.8857999999999999</v>
      </c>
      <c r="G456" s="72">
        <v>5.34</v>
      </c>
      <c r="H456" s="72">
        <v>4.43</v>
      </c>
      <c r="I456" s="70" t="s">
        <v>1986</v>
      </c>
      <c r="J456" s="70" t="s">
        <v>1987</v>
      </c>
      <c r="L456" s="171">
        <f>_xlfn.XLOOKUP($J456,Key!$M:$M,Key!$N:$N)</f>
        <v>1</v>
      </c>
    </row>
    <row r="457" spans="2:12" ht="15" customHeight="1" x14ac:dyDescent="0.25">
      <c r="B457" s="70" t="s">
        <v>686</v>
      </c>
      <c r="C457" s="70" t="s">
        <v>11</v>
      </c>
      <c r="D457" s="70" t="s">
        <v>690</v>
      </c>
      <c r="E457" s="70" t="s">
        <v>688</v>
      </c>
      <c r="F457" s="71">
        <v>2.7726000000000002</v>
      </c>
      <c r="G457" s="72">
        <v>9.61</v>
      </c>
      <c r="H457" s="72">
        <v>7.48</v>
      </c>
      <c r="I457" s="70" t="s">
        <v>1986</v>
      </c>
      <c r="J457" s="70" t="s">
        <v>1987</v>
      </c>
      <c r="L457" s="171">
        <f>_xlfn.XLOOKUP($J457,Key!$M:$M,Key!$N:$N)</f>
        <v>1</v>
      </c>
    </row>
    <row r="458" spans="2:12" s="3" customFormat="1" ht="15" customHeight="1" x14ac:dyDescent="0.25">
      <c r="B458" s="73" t="s">
        <v>686</v>
      </c>
      <c r="C458" s="73" t="s">
        <v>13</v>
      </c>
      <c r="D458" s="73" t="s">
        <v>691</v>
      </c>
      <c r="E458" s="73" t="s">
        <v>688</v>
      </c>
      <c r="F458" s="74">
        <v>4.5143000000000004</v>
      </c>
      <c r="G458" s="75">
        <v>14.11</v>
      </c>
      <c r="H458" s="75">
        <v>11.8</v>
      </c>
      <c r="I458" s="73" t="s">
        <v>1986</v>
      </c>
      <c r="J458" s="73" t="s">
        <v>1987</v>
      </c>
      <c r="K458" s="173"/>
      <c r="L458" s="172">
        <f>_xlfn.XLOOKUP($J458,Key!$M:$M,Key!$N:$N)</f>
        <v>1</v>
      </c>
    </row>
    <row r="459" spans="2:12" ht="15" customHeight="1" x14ac:dyDescent="0.25">
      <c r="B459" s="70" t="s">
        <v>692</v>
      </c>
      <c r="C459" s="70" t="s">
        <v>6</v>
      </c>
      <c r="D459" s="70" t="s">
        <v>693</v>
      </c>
      <c r="E459" s="70" t="s">
        <v>694</v>
      </c>
      <c r="F459" s="71">
        <v>1.4799</v>
      </c>
      <c r="G459" s="72">
        <v>2.93</v>
      </c>
      <c r="H459" s="72">
        <v>2.12</v>
      </c>
      <c r="I459" s="70" t="s">
        <v>1986</v>
      </c>
      <c r="J459" s="70" t="s">
        <v>1987</v>
      </c>
      <c r="L459" s="171">
        <f>_xlfn.XLOOKUP($J459,Key!$M:$M,Key!$N:$N)</f>
        <v>1</v>
      </c>
    </row>
    <row r="460" spans="2:12" ht="15" customHeight="1" x14ac:dyDescent="0.25">
      <c r="B460" s="70" t="s">
        <v>692</v>
      </c>
      <c r="C460" s="70" t="s">
        <v>9</v>
      </c>
      <c r="D460" s="70" t="s">
        <v>695</v>
      </c>
      <c r="E460" s="70" t="s">
        <v>694</v>
      </c>
      <c r="F460" s="71">
        <v>1.843</v>
      </c>
      <c r="G460" s="72">
        <v>4.71</v>
      </c>
      <c r="H460" s="72">
        <v>3.71</v>
      </c>
      <c r="I460" s="70" t="s">
        <v>1986</v>
      </c>
      <c r="J460" s="70" t="s">
        <v>1987</v>
      </c>
      <c r="L460" s="171">
        <f>_xlfn.XLOOKUP($J460,Key!$M:$M,Key!$N:$N)</f>
        <v>1</v>
      </c>
    </row>
    <row r="461" spans="2:12" ht="15" customHeight="1" x14ac:dyDescent="0.25">
      <c r="B461" s="70" t="s">
        <v>692</v>
      </c>
      <c r="C461" s="70" t="s">
        <v>11</v>
      </c>
      <c r="D461" s="70" t="s">
        <v>696</v>
      </c>
      <c r="E461" s="70" t="s">
        <v>694</v>
      </c>
      <c r="F461" s="71">
        <v>2.6055000000000001</v>
      </c>
      <c r="G461" s="72">
        <v>8.6</v>
      </c>
      <c r="H461" s="72">
        <v>6.31</v>
      </c>
      <c r="I461" s="70" t="s">
        <v>1986</v>
      </c>
      <c r="J461" s="70" t="s">
        <v>1987</v>
      </c>
      <c r="L461" s="171">
        <f>_xlfn.XLOOKUP($J461,Key!$M:$M,Key!$N:$N)</f>
        <v>1</v>
      </c>
    </row>
    <row r="462" spans="2:12" s="3" customFormat="1" ht="15" customHeight="1" x14ac:dyDescent="0.25">
      <c r="B462" s="73" t="s">
        <v>692</v>
      </c>
      <c r="C462" s="73" t="s">
        <v>13</v>
      </c>
      <c r="D462" s="73" t="s">
        <v>697</v>
      </c>
      <c r="E462" s="73" t="s">
        <v>694</v>
      </c>
      <c r="F462" s="74">
        <v>3.9502999999999999</v>
      </c>
      <c r="G462" s="75">
        <v>12.81</v>
      </c>
      <c r="H462" s="75">
        <v>9.6</v>
      </c>
      <c r="I462" s="73" t="s">
        <v>1986</v>
      </c>
      <c r="J462" s="73" t="s">
        <v>1987</v>
      </c>
      <c r="K462" s="173"/>
      <c r="L462" s="172">
        <f>_xlfn.XLOOKUP($J462,Key!$M:$M,Key!$N:$N)</f>
        <v>1</v>
      </c>
    </row>
    <row r="463" spans="2:12" ht="15" customHeight="1" x14ac:dyDescent="0.25">
      <c r="B463" s="70" t="s">
        <v>698</v>
      </c>
      <c r="C463" s="70" t="s">
        <v>6</v>
      </c>
      <c r="D463" s="70" t="s">
        <v>699</v>
      </c>
      <c r="E463" s="70" t="s">
        <v>700</v>
      </c>
      <c r="F463" s="71">
        <v>1.1341000000000001</v>
      </c>
      <c r="G463" s="72">
        <v>1.66</v>
      </c>
      <c r="H463" s="72">
        <v>1.89</v>
      </c>
      <c r="I463" s="70" t="s">
        <v>1986</v>
      </c>
      <c r="J463" s="70" t="s">
        <v>1987</v>
      </c>
      <c r="L463" s="171">
        <f>_xlfn.XLOOKUP($J463,Key!$M:$M,Key!$N:$N)</f>
        <v>1</v>
      </c>
    </row>
    <row r="464" spans="2:12" ht="15" customHeight="1" x14ac:dyDescent="0.25">
      <c r="B464" s="70" t="s">
        <v>698</v>
      </c>
      <c r="C464" s="70" t="s">
        <v>9</v>
      </c>
      <c r="D464" s="70" t="s">
        <v>701</v>
      </c>
      <c r="E464" s="70" t="s">
        <v>700</v>
      </c>
      <c r="F464" s="71">
        <v>1.3314999999999999</v>
      </c>
      <c r="G464" s="72">
        <v>2.78</v>
      </c>
      <c r="H464" s="72">
        <v>3.98</v>
      </c>
      <c r="I464" s="70" t="s">
        <v>1986</v>
      </c>
      <c r="J464" s="70" t="s">
        <v>1987</v>
      </c>
      <c r="L464" s="171">
        <f>_xlfn.XLOOKUP($J464,Key!$M:$M,Key!$N:$N)</f>
        <v>1</v>
      </c>
    </row>
    <row r="465" spans="2:12" ht="15" customHeight="1" x14ac:dyDescent="0.25">
      <c r="B465" s="70" t="s">
        <v>698</v>
      </c>
      <c r="C465" s="70" t="s">
        <v>11</v>
      </c>
      <c r="D465" s="70" t="s">
        <v>702</v>
      </c>
      <c r="E465" s="70" t="s">
        <v>700</v>
      </c>
      <c r="F465" s="71">
        <v>2.0657999999999999</v>
      </c>
      <c r="G465" s="72">
        <v>6.59</v>
      </c>
      <c r="H465" s="72">
        <v>12.97</v>
      </c>
      <c r="I465" s="70" t="s">
        <v>1986</v>
      </c>
      <c r="J465" s="70" t="s">
        <v>1987</v>
      </c>
      <c r="L465" s="171">
        <f>_xlfn.XLOOKUP($J465,Key!$M:$M,Key!$N:$N)</f>
        <v>1</v>
      </c>
    </row>
    <row r="466" spans="2:12" s="3" customFormat="1" ht="15" customHeight="1" x14ac:dyDescent="0.25">
      <c r="B466" s="73" t="s">
        <v>698</v>
      </c>
      <c r="C466" s="73" t="s">
        <v>13</v>
      </c>
      <c r="D466" s="73" t="s">
        <v>703</v>
      </c>
      <c r="E466" s="73" t="s">
        <v>700</v>
      </c>
      <c r="F466" s="74">
        <v>3.2138</v>
      </c>
      <c r="G466" s="75">
        <v>13.2</v>
      </c>
      <c r="H466" s="75">
        <v>8.89</v>
      </c>
      <c r="I466" s="73" t="s">
        <v>1986</v>
      </c>
      <c r="J466" s="73" t="s">
        <v>1987</v>
      </c>
      <c r="K466" s="173"/>
      <c r="L466" s="172">
        <f>_xlfn.XLOOKUP($J466,Key!$M:$M,Key!$N:$N)</f>
        <v>1</v>
      </c>
    </row>
    <row r="467" spans="2:12" ht="15" customHeight="1" x14ac:dyDescent="0.25">
      <c r="B467" s="70" t="s">
        <v>704</v>
      </c>
      <c r="C467" s="70" t="s">
        <v>6</v>
      </c>
      <c r="D467" s="70" t="s">
        <v>705</v>
      </c>
      <c r="E467" s="70" t="s">
        <v>706</v>
      </c>
      <c r="F467" s="71">
        <v>1.0092000000000001</v>
      </c>
      <c r="G467" s="72">
        <v>2.5099999999999998</v>
      </c>
      <c r="H467" s="72">
        <v>1.99</v>
      </c>
      <c r="I467" s="70" t="s">
        <v>1986</v>
      </c>
      <c r="J467" s="70" t="s">
        <v>1987</v>
      </c>
      <c r="L467" s="171">
        <f>_xlfn.XLOOKUP($J467,Key!$M:$M,Key!$N:$N)</f>
        <v>1</v>
      </c>
    </row>
    <row r="468" spans="2:12" ht="15" customHeight="1" x14ac:dyDescent="0.25">
      <c r="B468" s="70" t="s">
        <v>704</v>
      </c>
      <c r="C468" s="70" t="s">
        <v>9</v>
      </c>
      <c r="D468" s="70" t="s">
        <v>707</v>
      </c>
      <c r="E468" s="70" t="s">
        <v>706</v>
      </c>
      <c r="F468" s="71">
        <v>1.3002</v>
      </c>
      <c r="G468" s="72">
        <v>3.76</v>
      </c>
      <c r="H468" s="72">
        <v>3.15</v>
      </c>
      <c r="I468" s="70" t="s">
        <v>1986</v>
      </c>
      <c r="J468" s="70" t="s">
        <v>1987</v>
      </c>
      <c r="L468" s="171">
        <f>_xlfn.XLOOKUP($J468,Key!$M:$M,Key!$N:$N)</f>
        <v>1</v>
      </c>
    </row>
    <row r="469" spans="2:12" ht="15" customHeight="1" x14ac:dyDescent="0.25">
      <c r="B469" s="70" t="s">
        <v>704</v>
      </c>
      <c r="C469" s="70" t="s">
        <v>11</v>
      </c>
      <c r="D469" s="70" t="s">
        <v>708</v>
      </c>
      <c r="E469" s="70" t="s">
        <v>706</v>
      </c>
      <c r="F469" s="71">
        <v>1.8499000000000001</v>
      </c>
      <c r="G469" s="72">
        <v>6.17</v>
      </c>
      <c r="H469" s="72">
        <v>4.8099999999999996</v>
      </c>
      <c r="I469" s="70" t="s">
        <v>1986</v>
      </c>
      <c r="J469" s="70" t="s">
        <v>1987</v>
      </c>
      <c r="L469" s="171">
        <f>_xlfn.XLOOKUP($J469,Key!$M:$M,Key!$N:$N)</f>
        <v>1</v>
      </c>
    </row>
    <row r="470" spans="2:12" s="3" customFormat="1" ht="15" customHeight="1" x14ac:dyDescent="0.25">
      <c r="B470" s="73" t="s">
        <v>704</v>
      </c>
      <c r="C470" s="73" t="s">
        <v>13</v>
      </c>
      <c r="D470" s="73" t="s">
        <v>709</v>
      </c>
      <c r="E470" s="73" t="s">
        <v>706</v>
      </c>
      <c r="F470" s="74">
        <v>2.7887</v>
      </c>
      <c r="G470" s="75">
        <v>9.81</v>
      </c>
      <c r="H470" s="75">
        <v>6.44</v>
      </c>
      <c r="I470" s="73" t="s">
        <v>1986</v>
      </c>
      <c r="J470" s="73" t="s">
        <v>1987</v>
      </c>
      <c r="K470" s="173"/>
      <c r="L470" s="172">
        <f>_xlfn.XLOOKUP($J470,Key!$M:$M,Key!$N:$N)</f>
        <v>1</v>
      </c>
    </row>
    <row r="471" spans="2:12" ht="15" customHeight="1" x14ac:dyDescent="0.25">
      <c r="B471" s="70" t="s">
        <v>710</v>
      </c>
      <c r="C471" s="70" t="s">
        <v>6</v>
      </c>
      <c r="D471" s="70" t="s">
        <v>711</v>
      </c>
      <c r="E471" s="70" t="s">
        <v>712</v>
      </c>
      <c r="F471" s="71">
        <v>0.81699999999999995</v>
      </c>
      <c r="G471" s="72">
        <v>1.28</v>
      </c>
      <c r="H471" s="72">
        <v>0.9</v>
      </c>
      <c r="I471" s="70" t="s">
        <v>1986</v>
      </c>
      <c r="J471" s="70" t="s">
        <v>1987</v>
      </c>
      <c r="L471" s="171">
        <f>_xlfn.XLOOKUP($J471,Key!$M:$M,Key!$N:$N)</f>
        <v>1</v>
      </c>
    </row>
    <row r="472" spans="2:12" ht="15" customHeight="1" x14ac:dyDescent="0.25">
      <c r="B472" s="70" t="s">
        <v>710</v>
      </c>
      <c r="C472" s="70" t="s">
        <v>9</v>
      </c>
      <c r="D472" s="70" t="s">
        <v>713</v>
      </c>
      <c r="E472" s="70" t="s">
        <v>712</v>
      </c>
      <c r="F472" s="71">
        <v>1.0422</v>
      </c>
      <c r="G472" s="72">
        <v>1.88</v>
      </c>
      <c r="H472" s="72">
        <v>1.95</v>
      </c>
      <c r="I472" s="70" t="s">
        <v>1986</v>
      </c>
      <c r="J472" s="70" t="s">
        <v>1987</v>
      </c>
      <c r="L472" s="171">
        <f>_xlfn.XLOOKUP($J472,Key!$M:$M,Key!$N:$N)</f>
        <v>1</v>
      </c>
    </row>
    <row r="473" spans="2:12" ht="15" customHeight="1" x14ac:dyDescent="0.25">
      <c r="B473" s="70" t="s">
        <v>710</v>
      </c>
      <c r="C473" s="70" t="s">
        <v>11</v>
      </c>
      <c r="D473" s="70" t="s">
        <v>714</v>
      </c>
      <c r="E473" s="70" t="s">
        <v>712</v>
      </c>
      <c r="F473" s="71">
        <v>1.5486</v>
      </c>
      <c r="G473" s="72">
        <v>3.61</v>
      </c>
      <c r="H473" s="72">
        <v>4.37</v>
      </c>
      <c r="I473" s="70" t="s">
        <v>1986</v>
      </c>
      <c r="J473" s="70" t="s">
        <v>1987</v>
      </c>
      <c r="L473" s="171">
        <f>_xlfn.XLOOKUP($J473,Key!$M:$M,Key!$N:$N)</f>
        <v>1</v>
      </c>
    </row>
    <row r="474" spans="2:12" s="3" customFormat="1" ht="15" customHeight="1" x14ac:dyDescent="0.25">
      <c r="B474" s="73" t="s">
        <v>710</v>
      </c>
      <c r="C474" s="73" t="s">
        <v>13</v>
      </c>
      <c r="D474" s="73" t="s">
        <v>715</v>
      </c>
      <c r="E474" s="73" t="s">
        <v>712</v>
      </c>
      <c r="F474" s="74">
        <v>2.4986000000000002</v>
      </c>
      <c r="G474" s="75">
        <v>7.06</v>
      </c>
      <c r="H474" s="75">
        <v>7.85</v>
      </c>
      <c r="I474" s="73" t="s">
        <v>1986</v>
      </c>
      <c r="J474" s="73" t="s">
        <v>1987</v>
      </c>
      <c r="K474" s="173"/>
      <c r="L474" s="172">
        <f>_xlfn.XLOOKUP($J474,Key!$M:$M,Key!$N:$N)</f>
        <v>1</v>
      </c>
    </row>
    <row r="475" spans="2:12" ht="15" customHeight="1" x14ac:dyDescent="0.25">
      <c r="B475" s="70" t="s">
        <v>716</v>
      </c>
      <c r="C475" s="70" t="s">
        <v>6</v>
      </c>
      <c r="D475" s="70" t="s">
        <v>717</v>
      </c>
      <c r="E475" s="70" t="s">
        <v>718</v>
      </c>
      <c r="F475" s="71">
        <v>0.64580000000000004</v>
      </c>
      <c r="G475" s="72">
        <v>2.39</v>
      </c>
      <c r="H475" s="72">
        <v>2.3199999999999998</v>
      </c>
      <c r="I475" s="70" t="s">
        <v>1995</v>
      </c>
      <c r="J475" s="70" t="s">
        <v>1996</v>
      </c>
      <c r="L475" s="171">
        <f>_xlfn.XLOOKUP($J475,Key!$M:$M,Key!$N:$N)</f>
        <v>1.37</v>
      </c>
    </row>
    <row r="476" spans="2:12" ht="15" customHeight="1" x14ac:dyDescent="0.25">
      <c r="B476" s="70" t="s">
        <v>716</v>
      </c>
      <c r="C476" s="70" t="s">
        <v>9</v>
      </c>
      <c r="D476" s="70" t="s">
        <v>719</v>
      </c>
      <c r="E476" s="70" t="s">
        <v>718</v>
      </c>
      <c r="F476" s="71">
        <v>0.83379999999999999</v>
      </c>
      <c r="G476" s="72">
        <v>3.31</v>
      </c>
      <c r="H476" s="72">
        <v>3.37</v>
      </c>
      <c r="I476" s="70" t="s">
        <v>1995</v>
      </c>
      <c r="J476" s="70" t="s">
        <v>1996</v>
      </c>
      <c r="L476" s="171">
        <f>_xlfn.XLOOKUP($J476,Key!$M:$M,Key!$N:$N)</f>
        <v>1.37</v>
      </c>
    </row>
    <row r="477" spans="2:12" ht="15" customHeight="1" x14ac:dyDescent="0.25">
      <c r="B477" s="70" t="s">
        <v>716</v>
      </c>
      <c r="C477" s="70" t="s">
        <v>11</v>
      </c>
      <c r="D477" s="70" t="s">
        <v>720</v>
      </c>
      <c r="E477" s="70" t="s">
        <v>718</v>
      </c>
      <c r="F477" s="71">
        <v>1.1758999999999999</v>
      </c>
      <c r="G477" s="72">
        <v>5.13</v>
      </c>
      <c r="H477" s="72">
        <v>5.41</v>
      </c>
      <c r="I477" s="70" t="s">
        <v>1995</v>
      </c>
      <c r="J477" s="70" t="s">
        <v>1996</v>
      </c>
      <c r="L477" s="171">
        <f>_xlfn.XLOOKUP($J477,Key!$M:$M,Key!$N:$N)</f>
        <v>1.37</v>
      </c>
    </row>
    <row r="478" spans="2:12" s="3" customFormat="1" ht="15" customHeight="1" x14ac:dyDescent="0.25">
      <c r="B478" s="73" t="s">
        <v>716</v>
      </c>
      <c r="C478" s="73" t="s">
        <v>13</v>
      </c>
      <c r="D478" s="73" t="s">
        <v>721</v>
      </c>
      <c r="E478" s="73" t="s">
        <v>718</v>
      </c>
      <c r="F478" s="74">
        <v>1.8353999999999999</v>
      </c>
      <c r="G478" s="75">
        <v>7.51</v>
      </c>
      <c r="H478" s="75">
        <v>8.11</v>
      </c>
      <c r="I478" s="73" t="s">
        <v>1995</v>
      </c>
      <c r="J478" s="73" t="s">
        <v>1996</v>
      </c>
      <c r="K478" s="173"/>
      <c r="L478" s="172">
        <f>_xlfn.XLOOKUP($J478,Key!$M:$M,Key!$N:$N)</f>
        <v>1.37</v>
      </c>
    </row>
    <row r="479" spans="2:12" ht="15" customHeight="1" x14ac:dyDescent="0.25">
      <c r="B479" s="70" t="s">
        <v>722</v>
      </c>
      <c r="C479" s="70" t="s">
        <v>6</v>
      </c>
      <c r="D479" s="70" t="s">
        <v>723</v>
      </c>
      <c r="E479" s="70" t="s">
        <v>724</v>
      </c>
      <c r="F479" s="71">
        <v>0.63419999999999999</v>
      </c>
      <c r="G479" s="72">
        <v>2.2599999999999998</v>
      </c>
      <c r="H479" s="72">
        <v>1.91</v>
      </c>
      <c r="I479" s="70" t="s">
        <v>1988</v>
      </c>
      <c r="J479" s="70" t="s">
        <v>2222</v>
      </c>
      <c r="L479" s="171">
        <f>_xlfn.XLOOKUP($J479,Key!$M:$M,Key!$N:$N)</f>
        <v>1.08</v>
      </c>
    </row>
    <row r="480" spans="2:12" ht="15" customHeight="1" x14ac:dyDescent="0.25">
      <c r="B480" s="70" t="s">
        <v>722</v>
      </c>
      <c r="C480" s="70" t="s">
        <v>9</v>
      </c>
      <c r="D480" s="70" t="s">
        <v>725</v>
      </c>
      <c r="E480" s="70" t="s">
        <v>724</v>
      </c>
      <c r="F480" s="71">
        <v>0.79010000000000002</v>
      </c>
      <c r="G480" s="72">
        <v>2.86</v>
      </c>
      <c r="H480" s="72">
        <v>2.2599999999999998</v>
      </c>
      <c r="I480" s="70" t="s">
        <v>1988</v>
      </c>
      <c r="J480" s="70" t="s">
        <v>2222</v>
      </c>
      <c r="L480" s="171">
        <f>_xlfn.XLOOKUP($J480,Key!$M:$M,Key!$N:$N)</f>
        <v>1.08</v>
      </c>
    </row>
    <row r="481" spans="2:12" ht="15" customHeight="1" x14ac:dyDescent="0.25">
      <c r="B481" s="70" t="s">
        <v>722</v>
      </c>
      <c r="C481" s="70" t="s">
        <v>11</v>
      </c>
      <c r="D481" s="70" t="s">
        <v>726</v>
      </c>
      <c r="E481" s="70" t="s">
        <v>724</v>
      </c>
      <c r="F481" s="71">
        <v>1.1416999999999999</v>
      </c>
      <c r="G481" s="72">
        <v>4.17</v>
      </c>
      <c r="H481" s="72">
        <v>4.01</v>
      </c>
      <c r="I481" s="70" t="s">
        <v>1988</v>
      </c>
      <c r="J481" s="70" t="s">
        <v>2222</v>
      </c>
      <c r="L481" s="171">
        <f>_xlfn.XLOOKUP($J481,Key!$M:$M,Key!$N:$N)</f>
        <v>1.08</v>
      </c>
    </row>
    <row r="482" spans="2:12" s="3" customFormat="1" ht="15" customHeight="1" x14ac:dyDescent="0.25">
      <c r="B482" s="73" t="s">
        <v>722</v>
      </c>
      <c r="C482" s="73" t="s">
        <v>13</v>
      </c>
      <c r="D482" s="73" t="s">
        <v>727</v>
      </c>
      <c r="E482" s="73" t="s">
        <v>724</v>
      </c>
      <c r="F482" s="74">
        <v>2.0966</v>
      </c>
      <c r="G482" s="75">
        <v>7.22</v>
      </c>
      <c r="H482" s="75">
        <v>7</v>
      </c>
      <c r="I482" s="73" t="s">
        <v>1988</v>
      </c>
      <c r="J482" s="73" t="s">
        <v>2222</v>
      </c>
      <c r="K482" s="173"/>
      <c r="L482" s="172">
        <f>_xlfn.XLOOKUP($J482,Key!$M:$M,Key!$N:$N)</f>
        <v>1.08</v>
      </c>
    </row>
    <row r="483" spans="2:12" ht="15" customHeight="1" x14ac:dyDescent="0.25">
      <c r="B483" s="70" t="s">
        <v>728</v>
      </c>
      <c r="C483" s="70" t="s">
        <v>6</v>
      </c>
      <c r="D483" s="70" t="s">
        <v>729</v>
      </c>
      <c r="E483" s="70" t="s">
        <v>730</v>
      </c>
      <c r="F483" s="71">
        <v>0.60260000000000002</v>
      </c>
      <c r="G483" s="72">
        <v>2.09</v>
      </c>
      <c r="H483" s="72">
        <v>1.49</v>
      </c>
      <c r="I483" s="70" t="s">
        <v>1988</v>
      </c>
      <c r="J483" s="70" t="s">
        <v>2222</v>
      </c>
      <c r="L483" s="171">
        <f>_xlfn.XLOOKUP($J483,Key!$M:$M,Key!$N:$N)</f>
        <v>1.08</v>
      </c>
    </row>
    <row r="484" spans="2:12" ht="15" customHeight="1" x14ac:dyDescent="0.25">
      <c r="B484" s="70" t="s">
        <v>728</v>
      </c>
      <c r="C484" s="70" t="s">
        <v>9</v>
      </c>
      <c r="D484" s="70" t="s">
        <v>731</v>
      </c>
      <c r="E484" s="70" t="s">
        <v>730</v>
      </c>
      <c r="F484" s="71">
        <v>0.76829999999999998</v>
      </c>
      <c r="G484" s="72">
        <v>2.8</v>
      </c>
      <c r="H484" s="72">
        <v>2.39</v>
      </c>
      <c r="I484" s="70" t="s">
        <v>1988</v>
      </c>
      <c r="J484" s="70" t="s">
        <v>2222</v>
      </c>
      <c r="L484" s="171">
        <f>_xlfn.XLOOKUP($J484,Key!$M:$M,Key!$N:$N)</f>
        <v>1.08</v>
      </c>
    </row>
    <row r="485" spans="2:12" ht="15" customHeight="1" x14ac:dyDescent="0.25">
      <c r="B485" s="70" t="s">
        <v>728</v>
      </c>
      <c r="C485" s="70" t="s">
        <v>11</v>
      </c>
      <c r="D485" s="70" t="s">
        <v>732</v>
      </c>
      <c r="E485" s="70" t="s">
        <v>730</v>
      </c>
      <c r="F485" s="71">
        <v>1.1133</v>
      </c>
      <c r="G485" s="72">
        <v>4.0599999999999996</v>
      </c>
      <c r="H485" s="72">
        <v>4.07</v>
      </c>
      <c r="I485" s="70" t="s">
        <v>1988</v>
      </c>
      <c r="J485" s="70" t="s">
        <v>2222</v>
      </c>
      <c r="L485" s="171">
        <f>_xlfn.XLOOKUP($J485,Key!$M:$M,Key!$N:$N)</f>
        <v>1.08</v>
      </c>
    </row>
    <row r="486" spans="2:12" s="3" customFormat="1" ht="15" customHeight="1" x14ac:dyDescent="0.25">
      <c r="B486" s="73" t="s">
        <v>728</v>
      </c>
      <c r="C486" s="73" t="s">
        <v>13</v>
      </c>
      <c r="D486" s="73" t="s">
        <v>733</v>
      </c>
      <c r="E486" s="73" t="s">
        <v>730</v>
      </c>
      <c r="F486" s="74">
        <v>2.1000999999999999</v>
      </c>
      <c r="G486" s="75">
        <v>6.66</v>
      </c>
      <c r="H486" s="75">
        <v>7.6</v>
      </c>
      <c r="I486" s="73" t="s">
        <v>1988</v>
      </c>
      <c r="J486" s="73" t="s">
        <v>2222</v>
      </c>
      <c r="K486" s="173"/>
      <c r="L486" s="172">
        <f>_xlfn.XLOOKUP($J486,Key!$M:$M,Key!$N:$N)</f>
        <v>1.08</v>
      </c>
    </row>
    <row r="487" spans="2:12" ht="15" customHeight="1" x14ac:dyDescent="0.25">
      <c r="B487" s="70" t="s">
        <v>734</v>
      </c>
      <c r="C487" s="70" t="s">
        <v>6</v>
      </c>
      <c r="D487" s="70" t="s">
        <v>735</v>
      </c>
      <c r="E487" s="70" t="s">
        <v>736</v>
      </c>
      <c r="F487" s="71">
        <v>0.52329999999999999</v>
      </c>
      <c r="G487" s="72">
        <v>1.8</v>
      </c>
      <c r="H487" s="72">
        <v>1.91</v>
      </c>
      <c r="I487" s="70" t="s">
        <v>1988</v>
      </c>
      <c r="J487" s="70" t="s">
        <v>2222</v>
      </c>
      <c r="L487" s="171">
        <f>_xlfn.XLOOKUP($J487,Key!$M:$M,Key!$N:$N)</f>
        <v>1.08</v>
      </c>
    </row>
    <row r="488" spans="2:12" ht="15" customHeight="1" x14ac:dyDescent="0.25">
      <c r="B488" s="70" t="s">
        <v>734</v>
      </c>
      <c r="C488" s="70" t="s">
        <v>9</v>
      </c>
      <c r="D488" s="70" t="s">
        <v>737</v>
      </c>
      <c r="E488" s="70" t="s">
        <v>736</v>
      </c>
      <c r="F488" s="71">
        <v>0.69869999999999999</v>
      </c>
      <c r="G488" s="72">
        <v>2.58</v>
      </c>
      <c r="H488" s="72">
        <v>2.73</v>
      </c>
      <c r="I488" s="70" t="s">
        <v>1988</v>
      </c>
      <c r="J488" s="70" t="s">
        <v>2222</v>
      </c>
      <c r="L488" s="171">
        <f>_xlfn.XLOOKUP($J488,Key!$M:$M,Key!$N:$N)</f>
        <v>1.08</v>
      </c>
    </row>
    <row r="489" spans="2:12" ht="15" customHeight="1" x14ac:dyDescent="0.25">
      <c r="B489" s="70" t="s">
        <v>734</v>
      </c>
      <c r="C489" s="70" t="s">
        <v>11</v>
      </c>
      <c r="D489" s="70" t="s">
        <v>738</v>
      </c>
      <c r="E489" s="70" t="s">
        <v>736</v>
      </c>
      <c r="F489" s="71">
        <v>1.0074000000000001</v>
      </c>
      <c r="G489" s="72">
        <v>4.08</v>
      </c>
      <c r="H489" s="72">
        <v>4.63</v>
      </c>
      <c r="I489" s="70" t="s">
        <v>1988</v>
      </c>
      <c r="J489" s="70" t="s">
        <v>2222</v>
      </c>
      <c r="L489" s="171">
        <f>_xlfn.XLOOKUP($J489,Key!$M:$M,Key!$N:$N)</f>
        <v>1.08</v>
      </c>
    </row>
    <row r="490" spans="2:12" s="3" customFormat="1" ht="15" customHeight="1" x14ac:dyDescent="0.25">
      <c r="B490" s="73" t="s">
        <v>734</v>
      </c>
      <c r="C490" s="73" t="s">
        <v>13</v>
      </c>
      <c r="D490" s="73" t="s">
        <v>739</v>
      </c>
      <c r="E490" s="73" t="s">
        <v>736</v>
      </c>
      <c r="F490" s="74">
        <v>1.8374999999999999</v>
      </c>
      <c r="G490" s="75">
        <v>7.37</v>
      </c>
      <c r="H490" s="75">
        <v>8.69</v>
      </c>
      <c r="I490" s="73" t="s">
        <v>1988</v>
      </c>
      <c r="J490" s="73" t="s">
        <v>2222</v>
      </c>
      <c r="K490" s="173"/>
      <c r="L490" s="172">
        <f>_xlfn.XLOOKUP($J490,Key!$M:$M,Key!$N:$N)</f>
        <v>1.08</v>
      </c>
    </row>
    <row r="491" spans="2:12" ht="15" customHeight="1" x14ac:dyDescent="0.25">
      <c r="B491" s="70" t="s">
        <v>740</v>
      </c>
      <c r="C491" s="70" t="s">
        <v>6</v>
      </c>
      <c r="D491" s="70" t="s">
        <v>741</v>
      </c>
      <c r="E491" s="70" t="s">
        <v>742</v>
      </c>
      <c r="F491" s="71">
        <v>0.50409999999999999</v>
      </c>
      <c r="G491" s="72">
        <v>2.5</v>
      </c>
      <c r="H491" s="72">
        <v>1.7</v>
      </c>
      <c r="I491" s="70" t="s">
        <v>1988</v>
      </c>
      <c r="J491" s="70" t="s">
        <v>2222</v>
      </c>
      <c r="L491" s="171">
        <f>_xlfn.XLOOKUP($J491,Key!$M:$M,Key!$N:$N)</f>
        <v>1.08</v>
      </c>
    </row>
    <row r="492" spans="2:12" ht="15" customHeight="1" x14ac:dyDescent="0.25">
      <c r="B492" s="70" t="s">
        <v>740</v>
      </c>
      <c r="C492" s="70" t="s">
        <v>9</v>
      </c>
      <c r="D492" s="70" t="s">
        <v>743</v>
      </c>
      <c r="E492" s="70" t="s">
        <v>742</v>
      </c>
      <c r="F492" s="71">
        <v>0.67430000000000001</v>
      </c>
      <c r="G492" s="72">
        <v>2.97</v>
      </c>
      <c r="H492" s="72">
        <v>2.2400000000000002</v>
      </c>
      <c r="I492" s="70" t="s">
        <v>1988</v>
      </c>
      <c r="J492" s="70" t="s">
        <v>2222</v>
      </c>
      <c r="L492" s="171">
        <f>_xlfn.XLOOKUP($J492,Key!$M:$M,Key!$N:$N)</f>
        <v>1.08</v>
      </c>
    </row>
    <row r="493" spans="2:12" ht="15" customHeight="1" x14ac:dyDescent="0.25">
      <c r="B493" s="70" t="s">
        <v>740</v>
      </c>
      <c r="C493" s="70" t="s">
        <v>11</v>
      </c>
      <c r="D493" s="70" t="s">
        <v>744</v>
      </c>
      <c r="E493" s="70" t="s">
        <v>742</v>
      </c>
      <c r="F493" s="71">
        <v>1.0095000000000001</v>
      </c>
      <c r="G493" s="72">
        <v>4.37</v>
      </c>
      <c r="H493" s="72">
        <v>3.72</v>
      </c>
      <c r="I493" s="70" t="s">
        <v>1988</v>
      </c>
      <c r="J493" s="70" t="s">
        <v>2222</v>
      </c>
      <c r="L493" s="171">
        <f>_xlfn.XLOOKUP($J493,Key!$M:$M,Key!$N:$N)</f>
        <v>1.08</v>
      </c>
    </row>
    <row r="494" spans="2:12" s="3" customFormat="1" ht="15" customHeight="1" x14ac:dyDescent="0.25">
      <c r="B494" s="73" t="s">
        <v>740</v>
      </c>
      <c r="C494" s="73" t="s">
        <v>13</v>
      </c>
      <c r="D494" s="73" t="s">
        <v>745</v>
      </c>
      <c r="E494" s="73" t="s">
        <v>742</v>
      </c>
      <c r="F494" s="74">
        <v>1.8117000000000001</v>
      </c>
      <c r="G494" s="75">
        <v>7.91</v>
      </c>
      <c r="H494" s="75">
        <v>6.66</v>
      </c>
      <c r="I494" s="73" t="s">
        <v>1988</v>
      </c>
      <c r="J494" s="73" t="s">
        <v>2222</v>
      </c>
      <c r="K494" s="173"/>
      <c r="L494" s="172">
        <f>_xlfn.XLOOKUP($J494,Key!$M:$M,Key!$N:$N)</f>
        <v>1.08</v>
      </c>
    </row>
    <row r="495" spans="2:12" ht="15" customHeight="1" x14ac:dyDescent="0.25">
      <c r="B495" s="70" t="s">
        <v>746</v>
      </c>
      <c r="C495" s="70" t="s">
        <v>6</v>
      </c>
      <c r="D495" s="70" t="s">
        <v>747</v>
      </c>
      <c r="E495" s="70" t="s">
        <v>748</v>
      </c>
      <c r="F495" s="71">
        <v>0.55030000000000001</v>
      </c>
      <c r="G495" s="72">
        <v>2.57</v>
      </c>
      <c r="H495" s="72">
        <v>2.06</v>
      </c>
      <c r="I495" s="70" t="s">
        <v>1988</v>
      </c>
      <c r="J495" s="70" t="s">
        <v>2222</v>
      </c>
      <c r="L495" s="171">
        <f>_xlfn.XLOOKUP($J495,Key!$M:$M,Key!$N:$N)</f>
        <v>1.08</v>
      </c>
    </row>
    <row r="496" spans="2:12" ht="15" customHeight="1" x14ac:dyDescent="0.25">
      <c r="B496" s="70" t="s">
        <v>746</v>
      </c>
      <c r="C496" s="70" t="s">
        <v>9</v>
      </c>
      <c r="D496" s="70" t="s">
        <v>749</v>
      </c>
      <c r="E496" s="70" t="s">
        <v>748</v>
      </c>
      <c r="F496" s="71">
        <v>0.71650000000000003</v>
      </c>
      <c r="G496" s="72">
        <v>3.27</v>
      </c>
      <c r="H496" s="72">
        <v>2.9</v>
      </c>
      <c r="I496" s="70" t="s">
        <v>1988</v>
      </c>
      <c r="J496" s="70" t="s">
        <v>2222</v>
      </c>
      <c r="L496" s="171">
        <f>_xlfn.XLOOKUP($J496,Key!$M:$M,Key!$N:$N)</f>
        <v>1.08</v>
      </c>
    </row>
    <row r="497" spans="2:12" ht="15" customHeight="1" x14ac:dyDescent="0.25">
      <c r="B497" s="70" t="s">
        <v>746</v>
      </c>
      <c r="C497" s="70" t="s">
        <v>11</v>
      </c>
      <c r="D497" s="70" t="s">
        <v>750</v>
      </c>
      <c r="E497" s="70" t="s">
        <v>748</v>
      </c>
      <c r="F497" s="71">
        <v>1.0419</v>
      </c>
      <c r="G497" s="72">
        <v>4.8</v>
      </c>
      <c r="H497" s="72">
        <v>4.8499999999999996</v>
      </c>
      <c r="I497" s="70" t="s">
        <v>1988</v>
      </c>
      <c r="J497" s="70" t="s">
        <v>2222</v>
      </c>
      <c r="L497" s="171">
        <f>_xlfn.XLOOKUP($J497,Key!$M:$M,Key!$N:$N)</f>
        <v>1.08</v>
      </c>
    </row>
    <row r="498" spans="2:12" s="3" customFormat="1" ht="15" customHeight="1" x14ac:dyDescent="0.25">
      <c r="B498" s="73" t="s">
        <v>746</v>
      </c>
      <c r="C498" s="73" t="s">
        <v>13</v>
      </c>
      <c r="D498" s="73" t="s">
        <v>751</v>
      </c>
      <c r="E498" s="73" t="s">
        <v>748</v>
      </c>
      <c r="F498" s="74">
        <v>1.8087</v>
      </c>
      <c r="G498" s="75">
        <v>8.9499999999999993</v>
      </c>
      <c r="H498" s="75">
        <v>8.4700000000000006</v>
      </c>
      <c r="I498" s="73" t="s">
        <v>1988</v>
      </c>
      <c r="J498" s="73" t="s">
        <v>2222</v>
      </c>
      <c r="K498" s="173"/>
      <c r="L498" s="172">
        <f>_xlfn.XLOOKUP($J498,Key!$M:$M,Key!$N:$N)</f>
        <v>1.08</v>
      </c>
    </row>
    <row r="499" spans="2:12" ht="15" customHeight="1" x14ac:dyDescent="0.25">
      <c r="B499" s="70" t="s">
        <v>752</v>
      </c>
      <c r="C499" s="70" t="s">
        <v>6</v>
      </c>
      <c r="D499" s="70" t="s">
        <v>753</v>
      </c>
      <c r="E499" s="70" t="s">
        <v>754</v>
      </c>
      <c r="F499" s="71">
        <v>0.59630000000000005</v>
      </c>
      <c r="G499" s="72">
        <v>2.5</v>
      </c>
      <c r="H499" s="72">
        <v>1.79</v>
      </c>
      <c r="I499" s="70" t="s">
        <v>1988</v>
      </c>
      <c r="J499" s="70" t="s">
        <v>2222</v>
      </c>
      <c r="L499" s="171">
        <f>_xlfn.XLOOKUP($J499,Key!$M:$M,Key!$N:$N)</f>
        <v>1.08</v>
      </c>
    </row>
    <row r="500" spans="2:12" ht="15" customHeight="1" x14ac:dyDescent="0.25">
      <c r="B500" s="70" t="s">
        <v>752</v>
      </c>
      <c r="C500" s="70" t="s">
        <v>9</v>
      </c>
      <c r="D500" s="70" t="s">
        <v>755</v>
      </c>
      <c r="E500" s="70" t="s">
        <v>754</v>
      </c>
      <c r="F500" s="71">
        <v>0.73199999999999998</v>
      </c>
      <c r="G500" s="72">
        <v>3.1</v>
      </c>
      <c r="H500" s="72">
        <v>2.67</v>
      </c>
      <c r="I500" s="70" t="s">
        <v>1988</v>
      </c>
      <c r="J500" s="70" t="s">
        <v>2222</v>
      </c>
      <c r="L500" s="171">
        <f>_xlfn.XLOOKUP($J500,Key!$M:$M,Key!$N:$N)</f>
        <v>1.08</v>
      </c>
    </row>
    <row r="501" spans="2:12" ht="15" customHeight="1" x14ac:dyDescent="0.25">
      <c r="B501" s="70" t="s">
        <v>752</v>
      </c>
      <c r="C501" s="70" t="s">
        <v>11</v>
      </c>
      <c r="D501" s="70" t="s">
        <v>756</v>
      </c>
      <c r="E501" s="70" t="s">
        <v>754</v>
      </c>
      <c r="F501" s="71">
        <v>1.0437000000000001</v>
      </c>
      <c r="G501" s="72">
        <v>4.4800000000000004</v>
      </c>
      <c r="H501" s="72">
        <v>5.07</v>
      </c>
      <c r="I501" s="70" t="s">
        <v>1988</v>
      </c>
      <c r="J501" s="70" t="s">
        <v>2222</v>
      </c>
      <c r="L501" s="171">
        <f>_xlfn.XLOOKUP($J501,Key!$M:$M,Key!$N:$N)</f>
        <v>1.08</v>
      </c>
    </row>
    <row r="502" spans="2:12" s="3" customFormat="1" ht="15" customHeight="1" x14ac:dyDescent="0.25">
      <c r="B502" s="73" t="s">
        <v>752</v>
      </c>
      <c r="C502" s="73" t="s">
        <v>13</v>
      </c>
      <c r="D502" s="73" t="s">
        <v>757</v>
      </c>
      <c r="E502" s="73" t="s">
        <v>754</v>
      </c>
      <c r="F502" s="74">
        <v>1.5327999999999999</v>
      </c>
      <c r="G502" s="75">
        <v>5.19</v>
      </c>
      <c r="H502" s="75">
        <v>7.84</v>
      </c>
      <c r="I502" s="73" t="s">
        <v>1988</v>
      </c>
      <c r="J502" s="73" t="s">
        <v>2222</v>
      </c>
      <c r="K502" s="173"/>
      <c r="L502" s="172">
        <f>_xlfn.XLOOKUP($J502,Key!$M:$M,Key!$N:$N)</f>
        <v>1.08</v>
      </c>
    </row>
    <row r="503" spans="2:12" ht="15" customHeight="1" x14ac:dyDescent="0.25">
      <c r="B503" s="70" t="s">
        <v>758</v>
      </c>
      <c r="C503" s="70" t="s">
        <v>6</v>
      </c>
      <c r="D503" s="70" t="s">
        <v>759</v>
      </c>
      <c r="E503" s="70" t="s">
        <v>760</v>
      </c>
      <c r="F503" s="71">
        <v>0.4602</v>
      </c>
      <c r="G503" s="72">
        <v>2.2599999999999998</v>
      </c>
      <c r="H503" s="72">
        <v>1.71</v>
      </c>
      <c r="I503" s="70" t="s">
        <v>1988</v>
      </c>
      <c r="J503" s="70" t="s">
        <v>2222</v>
      </c>
      <c r="L503" s="171">
        <f>_xlfn.XLOOKUP($J503,Key!$M:$M,Key!$N:$N)</f>
        <v>1.08</v>
      </c>
    </row>
    <row r="504" spans="2:12" ht="15" customHeight="1" x14ac:dyDescent="0.25">
      <c r="B504" s="70" t="s">
        <v>758</v>
      </c>
      <c r="C504" s="70" t="s">
        <v>9</v>
      </c>
      <c r="D504" s="70" t="s">
        <v>761</v>
      </c>
      <c r="E504" s="70" t="s">
        <v>760</v>
      </c>
      <c r="F504" s="71">
        <v>0.59719999999999995</v>
      </c>
      <c r="G504" s="72">
        <v>2.98</v>
      </c>
      <c r="H504" s="72">
        <v>2.54</v>
      </c>
      <c r="I504" s="70" t="s">
        <v>1988</v>
      </c>
      <c r="J504" s="70" t="s">
        <v>2222</v>
      </c>
      <c r="L504" s="171">
        <f>_xlfn.XLOOKUP($J504,Key!$M:$M,Key!$N:$N)</f>
        <v>1.08</v>
      </c>
    </row>
    <row r="505" spans="2:12" ht="15" customHeight="1" x14ac:dyDescent="0.25">
      <c r="B505" s="70" t="s">
        <v>758</v>
      </c>
      <c r="C505" s="70" t="s">
        <v>11</v>
      </c>
      <c r="D505" s="70" t="s">
        <v>762</v>
      </c>
      <c r="E505" s="70" t="s">
        <v>760</v>
      </c>
      <c r="F505" s="71">
        <v>0.90149999999999997</v>
      </c>
      <c r="G505" s="72">
        <v>4.47</v>
      </c>
      <c r="H505" s="72">
        <v>4.68</v>
      </c>
      <c r="I505" s="70" t="s">
        <v>1988</v>
      </c>
      <c r="J505" s="70" t="s">
        <v>2222</v>
      </c>
      <c r="L505" s="171">
        <f>_xlfn.XLOOKUP($J505,Key!$M:$M,Key!$N:$N)</f>
        <v>1.08</v>
      </c>
    </row>
    <row r="506" spans="2:12" s="3" customFormat="1" ht="15" customHeight="1" x14ac:dyDescent="0.25">
      <c r="B506" s="73" t="s">
        <v>758</v>
      </c>
      <c r="C506" s="73" t="s">
        <v>13</v>
      </c>
      <c r="D506" s="73" t="s">
        <v>763</v>
      </c>
      <c r="E506" s="73" t="s">
        <v>760</v>
      </c>
      <c r="F506" s="74">
        <v>1.5758000000000001</v>
      </c>
      <c r="G506" s="75">
        <v>7.01</v>
      </c>
      <c r="H506" s="75">
        <v>7.59</v>
      </c>
      <c r="I506" s="73" t="s">
        <v>1988</v>
      </c>
      <c r="J506" s="73" t="s">
        <v>2222</v>
      </c>
      <c r="K506" s="173"/>
      <c r="L506" s="172">
        <f>_xlfn.XLOOKUP($J506,Key!$M:$M,Key!$N:$N)</f>
        <v>1.08</v>
      </c>
    </row>
    <row r="507" spans="2:12" ht="15" customHeight="1" x14ac:dyDescent="0.25">
      <c r="B507" s="70" t="s">
        <v>764</v>
      </c>
      <c r="C507" s="70" t="s">
        <v>6</v>
      </c>
      <c r="D507" s="70" t="s">
        <v>765</v>
      </c>
      <c r="E507" s="70" t="s">
        <v>766</v>
      </c>
      <c r="F507" s="71">
        <v>0.53100000000000003</v>
      </c>
      <c r="G507" s="72">
        <v>2.67</v>
      </c>
      <c r="H507" s="72">
        <v>2.09</v>
      </c>
      <c r="I507" s="70" t="s">
        <v>1988</v>
      </c>
      <c r="J507" s="70" t="s">
        <v>2222</v>
      </c>
      <c r="L507" s="171">
        <f>_xlfn.XLOOKUP($J507,Key!$M:$M,Key!$N:$N)</f>
        <v>1.08</v>
      </c>
    </row>
    <row r="508" spans="2:12" ht="15" customHeight="1" x14ac:dyDescent="0.25">
      <c r="B508" s="70" t="s">
        <v>764</v>
      </c>
      <c r="C508" s="70" t="s">
        <v>9</v>
      </c>
      <c r="D508" s="70" t="s">
        <v>767</v>
      </c>
      <c r="E508" s="70" t="s">
        <v>766</v>
      </c>
      <c r="F508" s="71">
        <v>0.70430000000000004</v>
      </c>
      <c r="G508" s="72">
        <v>3.54</v>
      </c>
      <c r="H508" s="72">
        <v>3.2</v>
      </c>
      <c r="I508" s="70" t="s">
        <v>1988</v>
      </c>
      <c r="J508" s="70" t="s">
        <v>2222</v>
      </c>
      <c r="L508" s="171">
        <f>_xlfn.XLOOKUP($J508,Key!$M:$M,Key!$N:$N)</f>
        <v>1.08</v>
      </c>
    </row>
    <row r="509" spans="2:12" ht="15" customHeight="1" x14ac:dyDescent="0.25">
      <c r="B509" s="70" t="s">
        <v>764</v>
      </c>
      <c r="C509" s="70" t="s">
        <v>11</v>
      </c>
      <c r="D509" s="70" t="s">
        <v>768</v>
      </c>
      <c r="E509" s="70" t="s">
        <v>766</v>
      </c>
      <c r="F509" s="71">
        <v>1.0277000000000001</v>
      </c>
      <c r="G509" s="72">
        <v>5.14</v>
      </c>
      <c r="H509" s="72">
        <v>5.12</v>
      </c>
      <c r="I509" s="70" t="s">
        <v>1988</v>
      </c>
      <c r="J509" s="70" t="s">
        <v>2222</v>
      </c>
      <c r="L509" s="171">
        <f>_xlfn.XLOOKUP($J509,Key!$M:$M,Key!$N:$N)</f>
        <v>1.08</v>
      </c>
    </row>
    <row r="510" spans="2:12" s="3" customFormat="1" ht="15" customHeight="1" x14ac:dyDescent="0.25">
      <c r="B510" s="73" t="s">
        <v>764</v>
      </c>
      <c r="C510" s="73" t="s">
        <v>13</v>
      </c>
      <c r="D510" s="73" t="s">
        <v>769</v>
      </c>
      <c r="E510" s="73" t="s">
        <v>766</v>
      </c>
      <c r="F510" s="74">
        <v>1.7602</v>
      </c>
      <c r="G510" s="75">
        <v>8.68</v>
      </c>
      <c r="H510" s="75">
        <v>8.11</v>
      </c>
      <c r="I510" s="73" t="s">
        <v>1988</v>
      </c>
      <c r="J510" s="73" t="s">
        <v>2222</v>
      </c>
      <c r="K510" s="173"/>
      <c r="L510" s="172">
        <f>_xlfn.XLOOKUP($J510,Key!$M:$M,Key!$N:$N)</f>
        <v>1.08</v>
      </c>
    </row>
    <row r="511" spans="2:12" ht="15" customHeight="1" x14ac:dyDescent="0.25">
      <c r="B511" s="70" t="s">
        <v>770</v>
      </c>
      <c r="C511" s="70" t="s">
        <v>6</v>
      </c>
      <c r="D511" s="70" t="s">
        <v>771</v>
      </c>
      <c r="E511" s="70" t="s">
        <v>772</v>
      </c>
      <c r="F511" s="71">
        <v>0.45250000000000001</v>
      </c>
      <c r="G511" s="72">
        <v>1.96</v>
      </c>
      <c r="H511" s="72">
        <v>1.6</v>
      </c>
      <c r="I511" s="70" t="s">
        <v>1988</v>
      </c>
      <c r="J511" s="70" t="s">
        <v>2222</v>
      </c>
      <c r="L511" s="171">
        <f>_xlfn.XLOOKUP($J511,Key!$M:$M,Key!$N:$N)</f>
        <v>1.08</v>
      </c>
    </row>
    <row r="512" spans="2:12" ht="15" customHeight="1" x14ac:dyDescent="0.25">
      <c r="B512" s="70" t="s">
        <v>770</v>
      </c>
      <c r="C512" s="70" t="s">
        <v>9</v>
      </c>
      <c r="D512" s="70" t="s">
        <v>773</v>
      </c>
      <c r="E512" s="70" t="s">
        <v>772</v>
      </c>
      <c r="F512" s="71">
        <v>0.57050000000000001</v>
      </c>
      <c r="G512" s="72">
        <v>2.4500000000000002</v>
      </c>
      <c r="H512" s="72">
        <v>2.2799999999999998</v>
      </c>
      <c r="I512" s="70" t="s">
        <v>1988</v>
      </c>
      <c r="J512" s="70" t="s">
        <v>2222</v>
      </c>
      <c r="L512" s="171">
        <f>_xlfn.XLOOKUP($J512,Key!$M:$M,Key!$N:$N)</f>
        <v>1.08</v>
      </c>
    </row>
    <row r="513" spans="2:12" ht="15" customHeight="1" x14ac:dyDescent="0.25">
      <c r="B513" s="70" t="s">
        <v>770</v>
      </c>
      <c r="C513" s="70" t="s">
        <v>11</v>
      </c>
      <c r="D513" s="70" t="s">
        <v>774</v>
      </c>
      <c r="E513" s="70" t="s">
        <v>772</v>
      </c>
      <c r="F513" s="71">
        <v>0.82399999999999995</v>
      </c>
      <c r="G513" s="72">
        <v>3.72</v>
      </c>
      <c r="H513" s="72">
        <v>4.13</v>
      </c>
      <c r="I513" s="70" t="s">
        <v>1988</v>
      </c>
      <c r="J513" s="70" t="s">
        <v>2222</v>
      </c>
      <c r="L513" s="171">
        <f>_xlfn.XLOOKUP($J513,Key!$M:$M,Key!$N:$N)</f>
        <v>1.08</v>
      </c>
    </row>
    <row r="514" spans="2:12" s="3" customFormat="1" ht="15" customHeight="1" x14ac:dyDescent="0.25">
      <c r="B514" s="73" t="s">
        <v>770</v>
      </c>
      <c r="C514" s="73" t="s">
        <v>13</v>
      </c>
      <c r="D514" s="73" t="s">
        <v>775</v>
      </c>
      <c r="E514" s="73" t="s">
        <v>772</v>
      </c>
      <c r="F514" s="74">
        <v>1.4587000000000001</v>
      </c>
      <c r="G514" s="75">
        <v>6.38</v>
      </c>
      <c r="H514" s="75">
        <v>7.66</v>
      </c>
      <c r="I514" s="73" t="s">
        <v>1988</v>
      </c>
      <c r="J514" s="73" t="s">
        <v>2222</v>
      </c>
      <c r="K514" s="173"/>
      <c r="L514" s="172">
        <f>_xlfn.XLOOKUP($J514,Key!$M:$M,Key!$N:$N)</f>
        <v>1.08</v>
      </c>
    </row>
    <row r="515" spans="2:12" ht="15" customHeight="1" x14ac:dyDescent="0.25">
      <c r="B515" s="70" t="s">
        <v>776</v>
      </c>
      <c r="C515" s="70" t="s">
        <v>6</v>
      </c>
      <c r="D515" s="70" t="s">
        <v>777</v>
      </c>
      <c r="E515" s="70" t="s">
        <v>778</v>
      </c>
      <c r="F515" s="71">
        <v>0.45910000000000001</v>
      </c>
      <c r="G515" s="72">
        <v>1.76</v>
      </c>
      <c r="H515" s="72">
        <v>1.64</v>
      </c>
      <c r="I515" s="70" t="s">
        <v>1988</v>
      </c>
      <c r="J515" s="70" t="s">
        <v>2222</v>
      </c>
      <c r="L515" s="171">
        <f>_xlfn.XLOOKUP($J515,Key!$M:$M,Key!$N:$N)</f>
        <v>1.08</v>
      </c>
    </row>
    <row r="516" spans="2:12" ht="15" customHeight="1" x14ac:dyDescent="0.25">
      <c r="B516" s="70" t="s">
        <v>776</v>
      </c>
      <c r="C516" s="70" t="s">
        <v>9</v>
      </c>
      <c r="D516" s="70" t="s">
        <v>779</v>
      </c>
      <c r="E516" s="70" t="s">
        <v>778</v>
      </c>
      <c r="F516" s="71">
        <v>0.59599999999999997</v>
      </c>
      <c r="G516" s="72">
        <v>2.2200000000000002</v>
      </c>
      <c r="H516" s="72">
        <v>2.25</v>
      </c>
      <c r="I516" s="70" t="s">
        <v>1988</v>
      </c>
      <c r="J516" s="70" t="s">
        <v>2222</v>
      </c>
      <c r="L516" s="171">
        <f>_xlfn.XLOOKUP($J516,Key!$M:$M,Key!$N:$N)</f>
        <v>1.08</v>
      </c>
    </row>
    <row r="517" spans="2:12" ht="15" customHeight="1" x14ac:dyDescent="0.25">
      <c r="B517" s="70" t="s">
        <v>776</v>
      </c>
      <c r="C517" s="70" t="s">
        <v>11</v>
      </c>
      <c r="D517" s="70" t="s">
        <v>780</v>
      </c>
      <c r="E517" s="70" t="s">
        <v>778</v>
      </c>
      <c r="F517" s="71">
        <v>0.77249999999999996</v>
      </c>
      <c r="G517" s="72">
        <v>3.12</v>
      </c>
      <c r="H517" s="72">
        <v>3.78</v>
      </c>
      <c r="I517" s="70" t="s">
        <v>1988</v>
      </c>
      <c r="J517" s="70" t="s">
        <v>2222</v>
      </c>
      <c r="L517" s="171">
        <f>_xlfn.XLOOKUP($J517,Key!$M:$M,Key!$N:$N)</f>
        <v>1.08</v>
      </c>
    </row>
    <row r="518" spans="2:12" s="3" customFormat="1" ht="15" customHeight="1" x14ac:dyDescent="0.25">
      <c r="B518" s="73" t="s">
        <v>776</v>
      </c>
      <c r="C518" s="73" t="s">
        <v>13</v>
      </c>
      <c r="D518" s="73" t="s">
        <v>781</v>
      </c>
      <c r="E518" s="73" t="s">
        <v>778</v>
      </c>
      <c r="F518" s="74">
        <v>1.1731</v>
      </c>
      <c r="G518" s="75">
        <v>4.88</v>
      </c>
      <c r="H518" s="75">
        <v>4.53</v>
      </c>
      <c r="I518" s="73" t="s">
        <v>1988</v>
      </c>
      <c r="J518" s="73" t="s">
        <v>2222</v>
      </c>
      <c r="K518" s="173"/>
      <c r="L518" s="172">
        <f>_xlfn.XLOOKUP($J518,Key!$M:$M,Key!$N:$N)</f>
        <v>1.08</v>
      </c>
    </row>
    <row r="519" spans="2:12" ht="15" customHeight="1" x14ac:dyDescent="0.25">
      <c r="B519" s="70" t="s">
        <v>782</v>
      </c>
      <c r="C519" s="70" t="s">
        <v>6</v>
      </c>
      <c r="D519" s="70" t="s">
        <v>783</v>
      </c>
      <c r="E519" s="70" t="s">
        <v>784</v>
      </c>
      <c r="F519" s="71">
        <v>0.55389999999999995</v>
      </c>
      <c r="G519" s="72">
        <v>2.5499999999999998</v>
      </c>
      <c r="H519" s="72">
        <v>2.4700000000000002</v>
      </c>
      <c r="I519" s="70" t="s">
        <v>1988</v>
      </c>
      <c r="J519" s="70" t="s">
        <v>2222</v>
      </c>
      <c r="L519" s="171">
        <f>_xlfn.XLOOKUP($J519,Key!$M:$M,Key!$N:$N)</f>
        <v>1.08</v>
      </c>
    </row>
    <row r="520" spans="2:12" ht="15" customHeight="1" x14ac:dyDescent="0.25">
      <c r="B520" s="70" t="s">
        <v>782</v>
      </c>
      <c r="C520" s="70" t="s">
        <v>9</v>
      </c>
      <c r="D520" s="70" t="s">
        <v>785</v>
      </c>
      <c r="E520" s="70" t="s">
        <v>784</v>
      </c>
      <c r="F520" s="71">
        <v>0.70430000000000004</v>
      </c>
      <c r="G520" s="72">
        <v>3.14</v>
      </c>
      <c r="H520" s="72">
        <v>3.28</v>
      </c>
      <c r="I520" s="70" t="s">
        <v>1988</v>
      </c>
      <c r="J520" s="70" t="s">
        <v>2222</v>
      </c>
      <c r="L520" s="171">
        <f>_xlfn.XLOOKUP($J520,Key!$M:$M,Key!$N:$N)</f>
        <v>1.08</v>
      </c>
    </row>
    <row r="521" spans="2:12" ht="15" customHeight="1" x14ac:dyDescent="0.25">
      <c r="B521" s="70" t="s">
        <v>782</v>
      </c>
      <c r="C521" s="70" t="s">
        <v>11</v>
      </c>
      <c r="D521" s="70" t="s">
        <v>786</v>
      </c>
      <c r="E521" s="70" t="s">
        <v>784</v>
      </c>
      <c r="F521" s="71">
        <v>1.0139</v>
      </c>
      <c r="G521" s="72">
        <v>4.55</v>
      </c>
      <c r="H521" s="72">
        <v>5.43</v>
      </c>
      <c r="I521" s="70" t="s">
        <v>1988</v>
      </c>
      <c r="J521" s="70" t="s">
        <v>2222</v>
      </c>
      <c r="L521" s="171">
        <f>_xlfn.XLOOKUP($J521,Key!$M:$M,Key!$N:$N)</f>
        <v>1.08</v>
      </c>
    </row>
    <row r="522" spans="2:12" s="3" customFormat="1" ht="15" customHeight="1" x14ac:dyDescent="0.25">
      <c r="B522" s="73" t="s">
        <v>782</v>
      </c>
      <c r="C522" s="73" t="s">
        <v>13</v>
      </c>
      <c r="D522" s="73" t="s">
        <v>787</v>
      </c>
      <c r="E522" s="73" t="s">
        <v>784</v>
      </c>
      <c r="F522" s="74">
        <v>1.8217000000000001</v>
      </c>
      <c r="G522" s="75">
        <v>7.78</v>
      </c>
      <c r="H522" s="75">
        <v>9.34</v>
      </c>
      <c r="I522" s="73" t="s">
        <v>1988</v>
      </c>
      <c r="J522" s="73" t="s">
        <v>2222</v>
      </c>
      <c r="K522" s="173"/>
      <c r="L522" s="172">
        <f>_xlfn.XLOOKUP($J522,Key!$M:$M,Key!$N:$N)</f>
        <v>1.08</v>
      </c>
    </row>
    <row r="523" spans="2:12" ht="15" customHeight="1" x14ac:dyDescent="0.25">
      <c r="B523" s="70" t="s">
        <v>788</v>
      </c>
      <c r="C523" s="70" t="s">
        <v>6</v>
      </c>
      <c r="D523" s="70" t="s">
        <v>789</v>
      </c>
      <c r="E523" s="70" t="s">
        <v>790</v>
      </c>
      <c r="F523" s="71">
        <v>0.57140000000000002</v>
      </c>
      <c r="G523" s="72">
        <v>2.1800000000000002</v>
      </c>
      <c r="H523" s="72">
        <v>1.69</v>
      </c>
      <c r="I523" s="70" t="s">
        <v>1988</v>
      </c>
      <c r="J523" s="70" t="s">
        <v>2222</v>
      </c>
      <c r="L523" s="171">
        <f>_xlfn.XLOOKUP($J523,Key!$M:$M,Key!$N:$N)</f>
        <v>1.08</v>
      </c>
    </row>
    <row r="524" spans="2:12" ht="15" customHeight="1" x14ac:dyDescent="0.25">
      <c r="B524" s="70" t="s">
        <v>788</v>
      </c>
      <c r="C524" s="70" t="s">
        <v>9</v>
      </c>
      <c r="D524" s="70" t="s">
        <v>791</v>
      </c>
      <c r="E524" s="70" t="s">
        <v>790</v>
      </c>
      <c r="F524" s="71">
        <v>0.74319999999999997</v>
      </c>
      <c r="G524" s="72">
        <v>2.87</v>
      </c>
      <c r="H524" s="72">
        <v>2.38</v>
      </c>
      <c r="I524" s="70" t="s">
        <v>1988</v>
      </c>
      <c r="J524" s="70" t="s">
        <v>2222</v>
      </c>
      <c r="L524" s="171">
        <f>_xlfn.XLOOKUP($J524,Key!$M:$M,Key!$N:$N)</f>
        <v>1.08</v>
      </c>
    </row>
    <row r="525" spans="2:12" ht="15" customHeight="1" x14ac:dyDescent="0.25">
      <c r="B525" s="70" t="s">
        <v>788</v>
      </c>
      <c r="C525" s="70" t="s">
        <v>11</v>
      </c>
      <c r="D525" s="70" t="s">
        <v>792</v>
      </c>
      <c r="E525" s="70" t="s">
        <v>790</v>
      </c>
      <c r="F525" s="71">
        <v>1.0609</v>
      </c>
      <c r="G525" s="72">
        <v>4.1399999999999997</v>
      </c>
      <c r="H525" s="72">
        <v>3.93</v>
      </c>
      <c r="I525" s="70" t="s">
        <v>1988</v>
      </c>
      <c r="J525" s="70" t="s">
        <v>2222</v>
      </c>
      <c r="L525" s="171">
        <f>_xlfn.XLOOKUP($J525,Key!$M:$M,Key!$N:$N)</f>
        <v>1.08</v>
      </c>
    </row>
    <row r="526" spans="2:12" s="3" customFormat="1" ht="15" customHeight="1" x14ac:dyDescent="0.25">
      <c r="B526" s="73" t="s">
        <v>788</v>
      </c>
      <c r="C526" s="73" t="s">
        <v>13</v>
      </c>
      <c r="D526" s="73" t="s">
        <v>793</v>
      </c>
      <c r="E526" s="73" t="s">
        <v>790</v>
      </c>
      <c r="F526" s="74">
        <v>1.7686999999999999</v>
      </c>
      <c r="G526" s="75">
        <v>5.92</v>
      </c>
      <c r="H526" s="75">
        <v>7.03</v>
      </c>
      <c r="I526" s="73" t="s">
        <v>1988</v>
      </c>
      <c r="J526" s="73" t="s">
        <v>2222</v>
      </c>
      <c r="K526" s="173"/>
      <c r="L526" s="172">
        <f>_xlfn.XLOOKUP($J526,Key!$M:$M,Key!$N:$N)</f>
        <v>1.08</v>
      </c>
    </row>
    <row r="527" spans="2:12" ht="15" customHeight="1" x14ac:dyDescent="0.25">
      <c r="B527" s="70" t="s">
        <v>794</v>
      </c>
      <c r="C527" s="70" t="s">
        <v>6</v>
      </c>
      <c r="D527" s="70" t="s">
        <v>795</v>
      </c>
      <c r="E527" s="70" t="s">
        <v>796</v>
      </c>
      <c r="F527" s="71">
        <v>0.50370000000000004</v>
      </c>
      <c r="G527" s="72">
        <v>2.09</v>
      </c>
      <c r="H527" s="72">
        <v>2.31</v>
      </c>
      <c r="I527" s="70" t="s">
        <v>1988</v>
      </c>
      <c r="J527" s="70" t="s">
        <v>2222</v>
      </c>
      <c r="L527" s="171">
        <f>_xlfn.XLOOKUP($J527,Key!$M:$M,Key!$N:$N)</f>
        <v>1.08</v>
      </c>
    </row>
    <row r="528" spans="2:12" ht="15" customHeight="1" x14ac:dyDescent="0.25">
      <c r="B528" s="70" t="s">
        <v>794</v>
      </c>
      <c r="C528" s="70" t="s">
        <v>9</v>
      </c>
      <c r="D528" s="70" t="s">
        <v>797</v>
      </c>
      <c r="E528" s="70" t="s">
        <v>796</v>
      </c>
      <c r="F528" s="71">
        <v>0.69379999999999997</v>
      </c>
      <c r="G528" s="72">
        <v>2.88</v>
      </c>
      <c r="H528" s="72">
        <v>3.02</v>
      </c>
      <c r="I528" s="70" t="s">
        <v>1988</v>
      </c>
      <c r="J528" s="70" t="s">
        <v>2222</v>
      </c>
      <c r="L528" s="171">
        <f>_xlfn.XLOOKUP($J528,Key!$M:$M,Key!$N:$N)</f>
        <v>1.08</v>
      </c>
    </row>
    <row r="529" spans="2:12" ht="15" customHeight="1" x14ac:dyDescent="0.25">
      <c r="B529" s="70" t="s">
        <v>794</v>
      </c>
      <c r="C529" s="70" t="s">
        <v>11</v>
      </c>
      <c r="D529" s="70" t="s">
        <v>798</v>
      </c>
      <c r="E529" s="70" t="s">
        <v>796</v>
      </c>
      <c r="F529" s="71">
        <v>0.99929999999999997</v>
      </c>
      <c r="G529" s="72">
        <v>4.24</v>
      </c>
      <c r="H529" s="72">
        <v>4.93</v>
      </c>
      <c r="I529" s="70" t="s">
        <v>1988</v>
      </c>
      <c r="J529" s="70" t="s">
        <v>2222</v>
      </c>
      <c r="L529" s="171">
        <f>_xlfn.XLOOKUP($J529,Key!$M:$M,Key!$N:$N)</f>
        <v>1.08</v>
      </c>
    </row>
    <row r="530" spans="2:12" s="3" customFormat="1" ht="15" customHeight="1" x14ac:dyDescent="0.25">
      <c r="B530" s="73" t="s">
        <v>794</v>
      </c>
      <c r="C530" s="73" t="s">
        <v>13</v>
      </c>
      <c r="D530" s="73" t="s">
        <v>799</v>
      </c>
      <c r="E530" s="73" t="s">
        <v>796</v>
      </c>
      <c r="F530" s="74">
        <v>1.6655</v>
      </c>
      <c r="G530" s="75">
        <v>6.65</v>
      </c>
      <c r="H530" s="75">
        <v>7.58</v>
      </c>
      <c r="I530" s="73" t="s">
        <v>1988</v>
      </c>
      <c r="J530" s="73" t="s">
        <v>2222</v>
      </c>
      <c r="K530" s="173"/>
      <c r="L530" s="172">
        <f>_xlfn.XLOOKUP($J530,Key!$M:$M,Key!$N:$N)</f>
        <v>1.08</v>
      </c>
    </row>
    <row r="531" spans="2:12" ht="15" customHeight="1" x14ac:dyDescent="0.25">
      <c r="B531" s="70" t="s">
        <v>800</v>
      </c>
      <c r="C531" s="70" t="s">
        <v>6</v>
      </c>
      <c r="D531" s="70" t="s">
        <v>801</v>
      </c>
      <c r="E531" s="70" t="s">
        <v>802</v>
      </c>
      <c r="F531" s="71">
        <v>1.6680999999999999</v>
      </c>
      <c r="G531" s="72">
        <v>2.68</v>
      </c>
      <c r="H531" s="72">
        <v>2.65</v>
      </c>
      <c r="I531" s="70" t="s">
        <v>1986</v>
      </c>
      <c r="J531" s="70" t="s">
        <v>1987</v>
      </c>
      <c r="L531" s="171">
        <f>_xlfn.XLOOKUP($J531,Key!$M:$M,Key!$N:$N)</f>
        <v>1</v>
      </c>
    </row>
    <row r="532" spans="2:12" ht="15" customHeight="1" x14ac:dyDescent="0.25">
      <c r="B532" s="70" t="s">
        <v>800</v>
      </c>
      <c r="C532" s="70" t="s">
        <v>9</v>
      </c>
      <c r="D532" s="70" t="s">
        <v>803</v>
      </c>
      <c r="E532" s="70" t="s">
        <v>802</v>
      </c>
      <c r="F532" s="71">
        <v>2.3706999999999998</v>
      </c>
      <c r="G532" s="72">
        <v>5.47</v>
      </c>
      <c r="H532" s="72">
        <v>3.29</v>
      </c>
      <c r="I532" s="70" t="s">
        <v>1986</v>
      </c>
      <c r="J532" s="70" t="s">
        <v>1987</v>
      </c>
      <c r="L532" s="171">
        <f>_xlfn.XLOOKUP($J532,Key!$M:$M,Key!$N:$N)</f>
        <v>1</v>
      </c>
    </row>
    <row r="533" spans="2:12" ht="15" customHeight="1" x14ac:dyDescent="0.25">
      <c r="B533" s="70" t="s">
        <v>800</v>
      </c>
      <c r="C533" s="70" t="s">
        <v>11</v>
      </c>
      <c r="D533" s="70" t="s">
        <v>804</v>
      </c>
      <c r="E533" s="70" t="s">
        <v>802</v>
      </c>
      <c r="F533" s="71">
        <v>3.1189</v>
      </c>
      <c r="G533" s="72">
        <v>8.0299999999999994</v>
      </c>
      <c r="H533" s="72">
        <v>6.39</v>
      </c>
      <c r="I533" s="70" t="s">
        <v>1986</v>
      </c>
      <c r="J533" s="70" t="s">
        <v>1987</v>
      </c>
      <c r="L533" s="171">
        <f>_xlfn.XLOOKUP($J533,Key!$M:$M,Key!$N:$N)</f>
        <v>1</v>
      </c>
    </row>
    <row r="534" spans="2:12" s="3" customFormat="1" ht="15" customHeight="1" x14ac:dyDescent="0.25">
      <c r="B534" s="73" t="s">
        <v>800</v>
      </c>
      <c r="C534" s="73" t="s">
        <v>13</v>
      </c>
      <c r="D534" s="73" t="s">
        <v>805</v>
      </c>
      <c r="E534" s="73" t="s">
        <v>802</v>
      </c>
      <c r="F534" s="74">
        <v>5.4301000000000004</v>
      </c>
      <c r="G534" s="75">
        <v>13.23</v>
      </c>
      <c r="H534" s="75">
        <v>12.16</v>
      </c>
      <c r="I534" s="73" t="s">
        <v>1986</v>
      </c>
      <c r="J534" s="73" t="s">
        <v>1987</v>
      </c>
      <c r="K534" s="173"/>
      <c r="L534" s="172">
        <f>_xlfn.XLOOKUP($J534,Key!$M:$M,Key!$N:$N)</f>
        <v>1</v>
      </c>
    </row>
    <row r="535" spans="2:12" ht="15" customHeight="1" x14ac:dyDescent="0.25">
      <c r="B535" s="70" t="s">
        <v>806</v>
      </c>
      <c r="C535" s="70" t="s">
        <v>6</v>
      </c>
      <c r="D535" s="70" t="s">
        <v>807</v>
      </c>
      <c r="E535" s="70" t="s">
        <v>808</v>
      </c>
      <c r="F535" s="71">
        <v>1.4535</v>
      </c>
      <c r="G535" s="72">
        <v>3.73</v>
      </c>
      <c r="H535" s="72">
        <v>3.18</v>
      </c>
      <c r="I535" s="70" t="s">
        <v>1986</v>
      </c>
      <c r="J535" s="70" t="s">
        <v>1987</v>
      </c>
      <c r="L535" s="171">
        <f>_xlfn.XLOOKUP($J535,Key!$M:$M,Key!$N:$N)</f>
        <v>1</v>
      </c>
    </row>
    <row r="536" spans="2:12" ht="15" customHeight="1" x14ac:dyDescent="0.25">
      <c r="B536" s="70" t="s">
        <v>806</v>
      </c>
      <c r="C536" s="70" t="s">
        <v>9</v>
      </c>
      <c r="D536" s="70" t="s">
        <v>809</v>
      </c>
      <c r="E536" s="70" t="s">
        <v>808</v>
      </c>
      <c r="F536" s="71">
        <v>2.0411999999999999</v>
      </c>
      <c r="G536" s="72">
        <v>5.5</v>
      </c>
      <c r="H536" s="72">
        <v>3.37</v>
      </c>
      <c r="I536" s="70" t="s">
        <v>1986</v>
      </c>
      <c r="J536" s="70" t="s">
        <v>1987</v>
      </c>
      <c r="L536" s="171">
        <f>_xlfn.XLOOKUP($J536,Key!$M:$M,Key!$N:$N)</f>
        <v>1</v>
      </c>
    </row>
    <row r="537" spans="2:12" ht="15" customHeight="1" x14ac:dyDescent="0.25">
      <c r="B537" s="70" t="s">
        <v>806</v>
      </c>
      <c r="C537" s="70" t="s">
        <v>11</v>
      </c>
      <c r="D537" s="70" t="s">
        <v>810</v>
      </c>
      <c r="E537" s="70" t="s">
        <v>808</v>
      </c>
      <c r="F537" s="71">
        <v>2.5268999999999999</v>
      </c>
      <c r="G537" s="72">
        <v>8.06</v>
      </c>
      <c r="H537" s="72">
        <v>6.74</v>
      </c>
      <c r="I537" s="70" t="s">
        <v>1986</v>
      </c>
      <c r="J537" s="70" t="s">
        <v>1987</v>
      </c>
      <c r="L537" s="171">
        <f>_xlfn.XLOOKUP($J537,Key!$M:$M,Key!$N:$N)</f>
        <v>1</v>
      </c>
    </row>
    <row r="538" spans="2:12" s="3" customFormat="1" ht="15" customHeight="1" x14ac:dyDescent="0.25">
      <c r="B538" s="73" t="s">
        <v>806</v>
      </c>
      <c r="C538" s="73" t="s">
        <v>13</v>
      </c>
      <c r="D538" s="73" t="s">
        <v>811</v>
      </c>
      <c r="E538" s="73" t="s">
        <v>808</v>
      </c>
      <c r="F538" s="74">
        <v>4.8098999999999998</v>
      </c>
      <c r="G538" s="75">
        <v>16.55</v>
      </c>
      <c r="H538" s="75">
        <v>12.03</v>
      </c>
      <c r="I538" s="73" t="s">
        <v>1986</v>
      </c>
      <c r="J538" s="73" t="s">
        <v>1987</v>
      </c>
      <c r="K538" s="173"/>
      <c r="L538" s="172">
        <f>_xlfn.XLOOKUP($J538,Key!$M:$M,Key!$N:$N)</f>
        <v>1</v>
      </c>
    </row>
    <row r="539" spans="2:12" ht="15" customHeight="1" x14ac:dyDescent="0.25">
      <c r="B539" s="70" t="s">
        <v>812</v>
      </c>
      <c r="C539" s="70" t="s">
        <v>6</v>
      </c>
      <c r="D539" s="70" t="s">
        <v>813</v>
      </c>
      <c r="E539" s="70" t="s">
        <v>814</v>
      </c>
      <c r="F539" s="71">
        <v>1.0768</v>
      </c>
      <c r="G539" s="72">
        <v>2.11</v>
      </c>
      <c r="H539" s="72">
        <v>1.55</v>
      </c>
      <c r="I539" s="70" t="s">
        <v>1986</v>
      </c>
      <c r="J539" s="70" t="s">
        <v>1987</v>
      </c>
      <c r="L539" s="171">
        <f>_xlfn.XLOOKUP($J539,Key!$M:$M,Key!$N:$N)</f>
        <v>1</v>
      </c>
    </row>
    <row r="540" spans="2:12" ht="15" customHeight="1" x14ac:dyDescent="0.25">
      <c r="B540" s="70" t="s">
        <v>812</v>
      </c>
      <c r="C540" s="70" t="s">
        <v>9</v>
      </c>
      <c r="D540" s="70" t="s">
        <v>815</v>
      </c>
      <c r="E540" s="70" t="s">
        <v>814</v>
      </c>
      <c r="F540" s="71">
        <v>1.3795999999999999</v>
      </c>
      <c r="G540" s="72">
        <v>3.09</v>
      </c>
      <c r="H540" s="72">
        <v>2.34</v>
      </c>
      <c r="I540" s="70" t="s">
        <v>1986</v>
      </c>
      <c r="J540" s="70" t="s">
        <v>1987</v>
      </c>
      <c r="L540" s="171">
        <f>_xlfn.XLOOKUP($J540,Key!$M:$M,Key!$N:$N)</f>
        <v>1</v>
      </c>
    </row>
    <row r="541" spans="2:12" ht="15" customHeight="1" x14ac:dyDescent="0.25">
      <c r="B541" s="70" t="s">
        <v>812</v>
      </c>
      <c r="C541" s="70" t="s">
        <v>11</v>
      </c>
      <c r="D541" s="70" t="s">
        <v>816</v>
      </c>
      <c r="E541" s="70" t="s">
        <v>814</v>
      </c>
      <c r="F541" s="71">
        <v>1.8874</v>
      </c>
      <c r="G541" s="72">
        <v>5.25</v>
      </c>
      <c r="H541" s="72">
        <v>4.51</v>
      </c>
      <c r="I541" s="70" t="s">
        <v>1986</v>
      </c>
      <c r="J541" s="70" t="s">
        <v>1987</v>
      </c>
      <c r="L541" s="171">
        <f>_xlfn.XLOOKUP($J541,Key!$M:$M,Key!$N:$N)</f>
        <v>1</v>
      </c>
    </row>
    <row r="542" spans="2:12" s="3" customFormat="1" ht="15" customHeight="1" x14ac:dyDescent="0.25">
      <c r="B542" s="73" t="s">
        <v>812</v>
      </c>
      <c r="C542" s="73" t="s">
        <v>13</v>
      </c>
      <c r="D542" s="73" t="s">
        <v>817</v>
      </c>
      <c r="E542" s="73" t="s">
        <v>814</v>
      </c>
      <c r="F542" s="74">
        <v>3.1261999999999999</v>
      </c>
      <c r="G542" s="75">
        <v>9.82</v>
      </c>
      <c r="H542" s="75">
        <v>8.17</v>
      </c>
      <c r="I542" s="73" t="s">
        <v>1986</v>
      </c>
      <c r="J542" s="73" t="s">
        <v>1987</v>
      </c>
      <c r="K542" s="173"/>
      <c r="L542" s="172">
        <f>_xlfn.XLOOKUP($J542,Key!$M:$M,Key!$N:$N)</f>
        <v>1</v>
      </c>
    </row>
    <row r="543" spans="2:12" ht="15" customHeight="1" x14ac:dyDescent="0.25">
      <c r="B543" s="70" t="s">
        <v>818</v>
      </c>
      <c r="C543" s="70" t="s">
        <v>6</v>
      </c>
      <c r="D543" s="70" t="s">
        <v>819</v>
      </c>
      <c r="E543" s="70" t="s">
        <v>820</v>
      </c>
      <c r="F543" s="71">
        <v>1.1451</v>
      </c>
      <c r="G543" s="72">
        <v>2.64</v>
      </c>
      <c r="H543" s="72">
        <v>2.5</v>
      </c>
      <c r="I543" s="70" t="s">
        <v>1986</v>
      </c>
      <c r="J543" s="70" t="s">
        <v>1987</v>
      </c>
      <c r="L543" s="171">
        <f>_xlfn.XLOOKUP($J543,Key!$M:$M,Key!$N:$N)</f>
        <v>1</v>
      </c>
    </row>
    <row r="544" spans="2:12" ht="15" customHeight="1" x14ac:dyDescent="0.25">
      <c r="B544" s="70" t="s">
        <v>818</v>
      </c>
      <c r="C544" s="70" t="s">
        <v>9</v>
      </c>
      <c r="D544" s="70" t="s">
        <v>821</v>
      </c>
      <c r="E544" s="70" t="s">
        <v>820</v>
      </c>
      <c r="F544" s="71">
        <v>1.4931000000000001</v>
      </c>
      <c r="G544" s="72">
        <v>3.23</v>
      </c>
      <c r="H544" s="72">
        <v>3.9</v>
      </c>
      <c r="I544" s="70" t="s">
        <v>1986</v>
      </c>
      <c r="J544" s="70" t="s">
        <v>1987</v>
      </c>
      <c r="L544" s="171">
        <f>_xlfn.XLOOKUP($J544,Key!$M:$M,Key!$N:$N)</f>
        <v>1</v>
      </c>
    </row>
    <row r="545" spans="2:12" ht="15" customHeight="1" x14ac:dyDescent="0.25">
      <c r="B545" s="70" t="s">
        <v>818</v>
      </c>
      <c r="C545" s="70" t="s">
        <v>11</v>
      </c>
      <c r="D545" s="70" t="s">
        <v>822</v>
      </c>
      <c r="E545" s="70" t="s">
        <v>820</v>
      </c>
      <c r="F545" s="71">
        <v>2.2227000000000001</v>
      </c>
      <c r="G545" s="72">
        <v>6.7</v>
      </c>
      <c r="H545" s="72">
        <v>7.05</v>
      </c>
      <c r="I545" s="70" t="s">
        <v>1986</v>
      </c>
      <c r="J545" s="70" t="s">
        <v>1987</v>
      </c>
      <c r="L545" s="171">
        <f>_xlfn.XLOOKUP($J545,Key!$M:$M,Key!$N:$N)</f>
        <v>1</v>
      </c>
    </row>
    <row r="546" spans="2:12" s="3" customFormat="1" ht="15" customHeight="1" x14ac:dyDescent="0.25">
      <c r="B546" s="73" t="s">
        <v>818</v>
      </c>
      <c r="C546" s="73" t="s">
        <v>13</v>
      </c>
      <c r="D546" s="73" t="s">
        <v>823</v>
      </c>
      <c r="E546" s="73" t="s">
        <v>820</v>
      </c>
      <c r="F546" s="74">
        <v>4.1548999999999996</v>
      </c>
      <c r="G546" s="75">
        <v>10.87</v>
      </c>
      <c r="H546" s="75">
        <v>12.31</v>
      </c>
      <c r="I546" s="73" t="s">
        <v>1986</v>
      </c>
      <c r="J546" s="73" t="s">
        <v>1987</v>
      </c>
      <c r="K546" s="173"/>
      <c r="L546" s="172">
        <f>_xlfn.XLOOKUP($J546,Key!$M:$M,Key!$N:$N)</f>
        <v>1</v>
      </c>
    </row>
    <row r="547" spans="2:12" ht="15" customHeight="1" x14ac:dyDescent="0.25">
      <c r="B547" s="70" t="s">
        <v>824</v>
      </c>
      <c r="C547" s="70" t="s">
        <v>6</v>
      </c>
      <c r="D547" s="70" t="s">
        <v>825</v>
      </c>
      <c r="E547" s="70" t="s">
        <v>826</v>
      </c>
      <c r="F547" s="71">
        <v>0.48449999999999999</v>
      </c>
      <c r="G547" s="72">
        <v>2.29</v>
      </c>
      <c r="H547" s="72">
        <v>5.39</v>
      </c>
      <c r="I547" s="70" t="s">
        <v>1988</v>
      </c>
      <c r="J547" s="70" t="s">
        <v>2222</v>
      </c>
      <c r="L547" s="171">
        <f>_xlfn.XLOOKUP($J547,Key!$M:$M,Key!$N:$N)</f>
        <v>1.08</v>
      </c>
    </row>
    <row r="548" spans="2:12" ht="15" customHeight="1" x14ac:dyDescent="0.25">
      <c r="B548" s="70" t="s">
        <v>824</v>
      </c>
      <c r="C548" s="70" t="s">
        <v>9</v>
      </c>
      <c r="D548" s="70" t="s">
        <v>827</v>
      </c>
      <c r="E548" s="70" t="s">
        <v>826</v>
      </c>
      <c r="F548" s="71">
        <v>0.66739999999999999</v>
      </c>
      <c r="G548" s="72">
        <v>3.08</v>
      </c>
      <c r="H548" s="72">
        <v>3.19</v>
      </c>
      <c r="I548" s="70" t="s">
        <v>1988</v>
      </c>
      <c r="J548" s="70" t="s">
        <v>2222</v>
      </c>
      <c r="L548" s="171">
        <f>_xlfn.XLOOKUP($J548,Key!$M:$M,Key!$N:$N)</f>
        <v>1.08</v>
      </c>
    </row>
    <row r="549" spans="2:12" ht="15" customHeight="1" x14ac:dyDescent="0.25">
      <c r="B549" s="70" t="s">
        <v>824</v>
      </c>
      <c r="C549" s="70" t="s">
        <v>11</v>
      </c>
      <c r="D549" s="70" t="s">
        <v>828</v>
      </c>
      <c r="E549" s="70" t="s">
        <v>826</v>
      </c>
      <c r="F549" s="71">
        <v>1.0663</v>
      </c>
      <c r="G549" s="72">
        <v>4.7300000000000004</v>
      </c>
      <c r="H549" s="72">
        <v>5.46</v>
      </c>
      <c r="I549" s="70" t="s">
        <v>1988</v>
      </c>
      <c r="J549" s="70" t="s">
        <v>2222</v>
      </c>
      <c r="L549" s="171">
        <f>_xlfn.XLOOKUP($J549,Key!$M:$M,Key!$N:$N)</f>
        <v>1.08</v>
      </c>
    </row>
    <row r="550" spans="2:12" s="3" customFormat="1" ht="15" customHeight="1" x14ac:dyDescent="0.25">
      <c r="B550" s="73" t="s">
        <v>824</v>
      </c>
      <c r="C550" s="73" t="s">
        <v>13</v>
      </c>
      <c r="D550" s="73" t="s">
        <v>829</v>
      </c>
      <c r="E550" s="73" t="s">
        <v>826</v>
      </c>
      <c r="F550" s="74">
        <v>2.0562</v>
      </c>
      <c r="G550" s="75">
        <v>7.04</v>
      </c>
      <c r="H550" s="75">
        <v>8</v>
      </c>
      <c r="I550" s="73" t="s">
        <v>1988</v>
      </c>
      <c r="J550" s="73" t="s">
        <v>2222</v>
      </c>
      <c r="K550" s="173"/>
      <c r="L550" s="172">
        <f>_xlfn.XLOOKUP($J550,Key!$M:$M,Key!$N:$N)</f>
        <v>1.08</v>
      </c>
    </row>
    <row r="551" spans="2:12" ht="15" customHeight="1" x14ac:dyDescent="0.25">
      <c r="B551" s="70" t="s">
        <v>830</v>
      </c>
      <c r="C551" s="70" t="s">
        <v>6</v>
      </c>
      <c r="D551" s="70" t="s">
        <v>831</v>
      </c>
      <c r="E551" s="70" t="s">
        <v>832</v>
      </c>
      <c r="F551" s="71">
        <v>0.5645</v>
      </c>
      <c r="G551" s="72">
        <v>2.41</v>
      </c>
      <c r="H551" s="72">
        <v>2.48</v>
      </c>
      <c r="I551" s="70" t="s">
        <v>1988</v>
      </c>
      <c r="J551" s="70" t="s">
        <v>2222</v>
      </c>
      <c r="L551" s="171">
        <f>_xlfn.XLOOKUP($J551,Key!$M:$M,Key!$N:$N)</f>
        <v>1.08</v>
      </c>
    </row>
    <row r="552" spans="2:12" ht="15" customHeight="1" x14ac:dyDescent="0.25">
      <c r="B552" s="70" t="s">
        <v>830</v>
      </c>
      <c r="C552" s="70" t="s">
        <v>9</v>
      </c>
      <c r="D552" s="70" t="s">
        <v>833</v>
      </c>
      <c r="E552" s="70" t="s">
        <v>832</v>
      </c>
      <c r="F552" s="71">
        <v>0.74180000000000001</v>
      </c>
      <c r="G552" s="72">
        <v>3.22</v>
      </c>
      <c r="H552" s="72">
        <v>3.27</v>
      </c>
      <c r="I552" s="70" t="s">
        <v>1988</v>
      </c>
      <c r="J552" s="70" t="s">
        <v>2222</v>
      </c>
      <c r="L552" s="171">
        <f>_xlfn.XLOOKUP($J552,Key!$M:$M,Key!$N:$N)</f>
        <v>1.08</v>
      </c>
    </row>
    <row r="553" spans="2:12" ht="15" customHeight="1" x14ac:dyDescent="0.25">
      <c r="B553" s="70" t="s">
        <v>830</v>
      </c>
      <c r="C553" s="70" t="s">
        <v>11</v>
      </c>
      <c r="D553" s="70" t="s">
        <v>834</v>
      </c>
      <c r="E553" s="70" t="s">
        <v>832</v>
      </c>
      <c r="F553" s="71">
        <v>1.1278999999999999</v>
      </c>
      <c r="G553" s="72">
        <v>4.87</v>
      </c>
      <c r="H553" s="72">
        <v>5.32</v>
      </c>
      <c r="I553" s="70" t="s">
        <v>1988</v>
      </c>
      <c r="J553" s="70" t="s">
        <v>2222</v>
      </c>
      <c r="L553" s="171">
        <f>_xlfn.XLOOKUP($J553,Key!$M:$M,Key!$N:$N)</f>
        <v>1.08</v>
      </c>
    </row>
    <row r="554" spans="2:12" s="3" customFormat="1" ht="15" customHeight="1" x14ac:dyDescent="0.25">
      <c r="B554" s="73" t="s">
        <v>830</v>
      </c>
      <c r="C554" s="73" t="s">
        <v>13</v>
      </c>
      <c r="D554" s="73" t="s">
        <v>835</v>
      </c>
      <c r="E554" s="73" t="s">
        <v>832</v>
      </c>
      <c r="F554" s="74">
        <v>2.2246000000000001</v>
      </c>
      <c r="G554" s="75">
        <v>7.75</v>
      </c>
      <c r="H554" s="75">
        <v>9.1999999999999993</v>
      </c>
      <c r="I554" s="73" t="s">
        <v>1988</v>
      </c>
      <c r="J554" s="73" t="s">
        <v>2222</v>
      </c>
      <c r="K554" s="173"/>
      <c r="L554" s="172">
        <f>_xlfn.XLOOKUP($J554,Key!$M:$M,Key!$N:$N)</f>
        <v>1.08</v>
      </c>
    </row>
    <row r="555" spans="2:12" ht="15" customHeight="1" x14ac:dyDescent="0.25">
      <c r="B555" s="70" t="s">
        <v>836</v>
      </c>
      <c r="C555" s="70" t="s">
        <v>6</v>
      </c>
      <c r="D555" s="70" t="s">
        <v>837</v>
      </c>
      <c r="E555" s="70" t="s">
        <v>838</v>
      </c>
      <c r="F555" s="71">
        <v>0.62690000000000001</v>
      </c>
      <c r="G555" s="72">
        <v>2.38</v>
      </c>
      <c r="H555" s="72">
        <v>2.38</v>
      </c>
      <c r="I555" s="70" t="s">
        <v>1995</v>
      </c>
      <c r="J555" s="70" t="s">
        <v>1996</v>
      </c>
      <c r="L555" s="171">
        <f>_xlfn.XLOOKUP($J555,Key!$M:$M,Key!$N:$N)</f>
        <v>1.37</v>
      </c>
    </row>
    <row r="556" spans="2:12" ht="15" customHeight="1" x14ac:dyDescent="0.25">
      <c r="B556" s="70" t="s">
        <v>836</v>
      </c>
      <c r="C556" s="70" t="s">
        <v>9</v>
      </c>
      <c r="D556" s="70" t="s">
        <v>839</v>
      </c>
      <c r="E556" s="70" t="s">
        <v>838</v>
      </c>
      <c r="F556" s="71">
        <v>0.86580000000000001</v>
      </c>
      <c r="G556" s="72">
        <v>3.25</v>
      </c>
      <c r="H556" s="72">
        <v>3.21</v>
      </c>
      <c r="I556" s="70" t="s">
        <v>1995</v>
      </c>
      <c r="J556" s="70" t="s">
        <v>1996</v>
      </c>
      <c r="L556" s="171">
        <f>_xlfn.XLOOKUP($J556,Key!$M:$M,Key!$N:$N)</f>
        <v>1.37</v>
      </c>
    </row>
    <row r="557" spans="2:12" ht="15" customHeight="1" x14ac:dyDescent="0.25">
      <c r="B557" s="70" t="s">
        <v>836</v>
      </c>
      <c r="C557" s="70" t="s">
        <v>11</v>
      </c>
      <c r="D557" s="70" t="s">
        <v>840</v>
      </c>
      <c r="E557" s="70" t="s">
        <v>838</v>
      </c>
      <c r="F557" s="71">
        <v>1.1618999999999999</v>
      </c>
      <c r="G557" s="72">
        <v>4.71</v>
      </c>
      <c r="H557" s="72">
        <v>4.66</v>
      </c>
      <c r="I557" s="70" t="s">
        <v>1995</v>
      </c>
      <c r="J557" s="70" t="s">
        <v>1996</v>
      </c>
      <c r="L557" s="171">
        <f>_xlfn.XLOOKUP($J557,Key!$M:$M,Key!$N:$N)</f>
        <v>1.37</v>
      </c>
    </row>
    <row r="558" spans="2:12" s="3" customFormat="1" ht="15" customHeight="1" x14ac:dyDescent="0.25">
      <c r="B558" s="73" t="s">
        <v>836</v>
      </c>
      <c r="C558" s="73" t="s">
        <v>13</v>
      </c>
      <c r="D558" s="73" t="s">
        <v>841</v>
      </c>
      <c r="E558" s="73" t="s">
        <v>838</v>
      </c>
      <c r="F558" s="74">
        <v>1.7708999999999999</v>
      </c>
      <c r="G558" s="75">
        <v>7.06</v>
      </c>
      <c r="H558" s="75">
        <v>6.91</v>
      </c>
      <c r="I558" s="73" t="s">
        <v>1995</v>
      </c>
      <c r="J558" s="73" t="s">
        <v>1996</v>
      </c>
      <c r="K558" s="173"/>
      <c r="L558" s="172">
        <f>_xlfn.XLOOKUP($J558,Key!$M:$M,Key!$N:$N)</f>
        <v>1.37</v>
      </c>
    </row>
    <row r="559" spans="2:12" ht="15" customHeight="1" x14ac:dyDescent="0.25">
      <c r="B559" s="70" t="s">
        <v>842</v>
      </c>
      <c r="C559" s="70" t="s">
        <v>6</v>
      </c>
      <c r="D559" s="70" t="s">
        <v>843</v>
      </c>
      <c r="E559" s="70" t="s">
        <v>844</v>
      </c>
      <c r="F559" s="71">
        <v>0.51919999999999999</v>
      </c>
      <c r="G559" s="72">
        <v>2.4700000000000002</v>
      </c>
      <c r="H559" s="72">
        <v>1.8</v>
      </c>
      <c r="I559" s="70" t="s">
        <v>1988</v>
      </c>
      <c r="J559" s="70" t="s">
        <v>2222</v>
      </c>
      <c r="L559" s="171">
        <f>_xlfn.XLOOKUP($J559,Key!$M:$M,Key!$N:$N)</f>
        <v>1.08</v>
      </c>
    </row>
    <row r="560" spans="2:12" ht="15" customHeight="1" x14ac:dyDescent="0.25">
      <c r="B560" s="70" t="s">
        <v>842</v>
      </c>
      <c r="C560" s="70" t="s">
        <v>9</v>
      </c>
      <c r="D560" s="70" t="s">
        <v>845</v>
      </c>
      <c r="E560" s="70" t="s">
        <v>844</v>
      </c>
      <c r="F560" s="71">
        <v>0.69350000000000001</v>
      </c>
      <c r="G560" s="72">
        <v>3.21</v>
      </c>
      <c r="H560" s="72">
        <v>2.71</v>
      </c>
      <c r="I560" s="70" t="s">
        <v>1988</v>
      </c>
      <c r="J560" s="70" t="s">
        <v>2222</v>
      </c>
      <c r="L560" s="171">
        <f>_xlfn.XLOOKUP($J560,Key!$M:$M,Key!$N:$N)</f>
        <v>1.08</v>
      </c>
    </row>
    <row r="561" spans="2:12" ht="15" customHeight="1" x14ac:dyDescent="0.25">
      <c r="B561" s="70" t="s">
        <v>842</v>
      </c>
      <c r="C561" s="70" t="s">
        <v>11</v>
      </c>
      <c r="D561" s="70" t="s">
        <v>846</v>
      </c>
      <c r="E561" s="70" t="s">
        <v>844</v>
      </c>
      <c r="F561" s="71">
        <v>1.0852999999999999</v>
      </c>
      <c r="G561" s="72">
        <v>5.0599999999999996</v>
      </c>
      <c r="H561" s="72">
        <v>4.9800000000000004</v>
      </c>
      <c r="I561" s="70" t="s">
        <v>1988</v>
      </c>
      <c r="J561" s="70" t="s">
        <v>2222</v>
      </c>
      <c r="L561" s="171">
        <f>_xlfn.XLOOKUP($J561,Key!$M:$M,Key!$N:$N)</f>
        <v>1.08</v>
      </c>
    </row>
    <row r="562" spans="2:12" s="3" customFormat="1" ht="15" customHeight="1" x14ac:dyDescent="0.25">
      <c r="B562" s="73" t="s">
        <v>842</v>
      </c>
      <c r="C562" s="73" t="s">
        <v>13</v>
      </c>
      <c r="D562" s="73" t="s">
        <v>847</v>
      </c>
      <c r="E562" s="73" t="s">
        <v>844</v>
      </c>
      <c r="F562" s="74">
        <v>2.3132000000000001</v>
      </c>
      <c r="G562" s="75">
        <v>9.7899999999999991</v>
      </c>
      <c r="H562" s="75">
        <v>9.48</v>
      </c>
      <c r="I562" s="73" t="s">
        <v>1988</v>
      </c>
      <c r="J562" s="73" t="s">
        <v>2222</v>
      </c>
      <c r="K562" s="173"/>
      <c r="L562" s="172">
        <f>_xlfn.XLOOKUP($J562,Key!$M:$M,Key!$N:$N)</f>
        <v>1.08</v>
      </c>
    </row>
    <row r="563" spans="2:12" ht="15" customHeight="1" x14ac:dyDescent="0.25">
      <c r="B563" s="70" t="s">
        <v>848</v>
      </c>
      <c r="C563" s="70" t="s">
        <v>6</v>
      </c>
      <c r="D563" s="70" t="s">
        <v>849</v>
      </c>
      <c r="E563" s="70" t="s">
        <v>850</v>
      </c>
      <c r="F563" s="71">
        <v>0.51449999999999996</v>
      </c>
      <c r="G563" s="72">
        <v>2.2000000000000002</v>
      </c>
      <c r="H563" s="72">
        <v>2.06</v>
      </c>
      <c r="I563" s="70" t="s">
        <v>1988</v>
      </c>
      <c r="J563" s="70" t="s">
        <v>2222</v>
      </c>
      <c r="L563" s="171">
        <f>_xlfn.XLOOKUP($J563,Key!$M:$M,Key!$N:$N)</f>
        <v>1.08</v>
      </c>
    </row>
    <row r="564" spans="2:12" ht="15" customHeight="1" x14ac:dyDescent="0.25">
      <c r="B564" s="70" t="s">
        <v>848</v>
      </c>
      <c r="C564" s="70" t="s">
        <v>9</v>
      </c>
      <c r="D564" s="70" t="s">
        <v>851</v>
      </c>
      <c r="E564" s="70" t="s">
        <v>850</v>
      </c>
      <c r="F564" s="71">
        <v>0.71079999999999999</v>
      </c>
      <c r="G564" s="72">
        <v>2.87</v>
      </c>
      <c r="H564" s="72">
        <v>2.61</v>
      </c>
      <c r="I564" s="70" t="s">
        <v>1988</v>
      </c>
      <c r="J564" s="70" t="s">
        <v>2222</v>
      </c>
      <c r="L564" s="171">
        <f>_xlfn.XLOOKUP($J564,Key!$M:$M,Key!$N:$N)</f>
        <v>1.08</v>
      </c>
    </row>
    <row r="565" spans="2:12" ht="15" customHeight="1" x14ac:dyDescent="0.25">
      <c r="B565" s="70" t="s">
        <v>848</v>
      </c>
      <c r="C565" s="70" t="s">
        <v>11</v>
      </c>
      <c r="D565" s="70" t="s">
        <v>852</v>
      </c>
      <c r="E565" s="70" t="s">
        <v>850</v>
      </c>
      <c r="F565" s="71">
        <v>1.0445</v>
      </c>
      <c r="G565" s="72">
        <v>4.3</v>
      </c>
      <c r="H565" s="72">
        <v>4.49</v>
      </c>
      <c r="I565" s="70" t="s">
        <v>1988</v>
      </c>
      <c r="J565" s="70" t="s">
        <v>2222</v>
      </c>
      <c r="L565" s="171">
        <f>_xlfn.XLOOKUP($J565,Key!$M:$M,Key!$N:$N)</f>
        <v>1.08</v>
      </c>
    </row>
    <row r="566" spans="2:12" s="3" customFormat="1" ht="15" customHeight="1" x14ac:dyDescent="0.25">
      <c r="B566" s="73" t="s">
        <v>848</v>
      </c>
      <c r="C566" s="73" t="s">
        <v>13</v>
      </c>
      <c r="D566" s="73" t="s">
        <v>853</v>
      </c>
      <c r="E566" s="73" t="s">
        <v>850</v>
      </c>
      <c r="F566" s="74">
        <v>1.9537</v>
      </c>
      <c r="G566" s="75">
        <v>7.36</v>
      </c>
      <c r="H566" s="75">
        <v>7.59</v>
      </c>
      <c r="I566" s="73" t="s">
        <v>1988</v>
      </c>
      <c r="J566" s="73" t="s">
        <v>2222</v>
      </c>
      <c r="K566" s="173"/>
      <c r="L566" s="172">
        <f>_xlfn.XLOOKUP($J566,Key!$M:$M,Key!$N:$N)</f>
        <v>1.08</v>
      </c>
    </row>
    <row r="567" spans="2:12" ht="15" customHeight="1" x14ac:dyDescent="0.25">
      <c r="B567" s="70" t="s">
        <v>854</v>
      </c>
      <c r="C567" s="70" t="s">
        <v>6</v>
      </c>
      <c r="D567" s="70" t="s">
        <v>855</v>
      </c>
      <c r="E567" s="70" t="s">
        <v>856</v>
      </c>
      <c r="F567" s="71">
        <v>0.60909999999999997</v>
      </c>
      <c r="G567" s="72">
        <v>2.04</v>
      </c>
      <c r="H567" s="72">
        <v>1.71</v>
      </c>
      <c r="I567" s="70" t="s">
        <v>1988</v>
      </c>
      <c r="J567" s="70" t="s">
        <v>2222</v>
      </c>
      <c r="L567" s="171">
        <f>_xlfn.XLOOKUP($J567,Key!$M:$M,Key!$N:$N)</f>
        <v>1.08</v>
      </c>
    </row>
    <row r="568" spans="2:12" ht="15" customHeight="1" x14ac:dyDescent="0.25">
      <c r="B568" s="70" t="s">
        <v>854</v>
      </c>
      <c r="C568" s="70" t="s">
        <v>9</v>
      </c>
      <c r="D568" s="70" t="s">
        <v>857</v>
      </c>
      <c r="E568" s="70" t="s">
        <v>856</v>
      </c>
      <c r="F568" s="71">
        <v>0.8548</v>
      </c>
      <c r="G568" s="72">
        <v>2.87</v>
      </c>
      <c r="H568" s="72">
        <v>2.5</v>
      </c>
      <c r="I568" s="70" t="s">
        <v>1988</v>
      </c>
      <c r="J568" s="70" t="s">
        <v>2222</v>
      </c>
      <c r="L568" s="171">
        <f>_xlfn.XLOOKUP($J568,Key!$M:$M,Key!$N:$N)</f>
        <v>1.08</v>
      </c>
    </row>
    <row r="569" spans="2:12" ht="15" customHeight="1" x14ac:dyDescent="0.25">
      <c r="B569" s="70" t="s">
        <v>854</v>
      </c>
      <c r="C569" s="70" t="s">
        <v>11</v>
      </c>
      <c r="D569" s="70" t="s">
        <v>858</v>
      </c>
      <c r="E569" s="70" t="s">
        <v>856</v>
      </c>
      <c r="F569" s="71">
        <v>1.1546000000000001</v>
      </c>
      <c r="G569" s="72">
        <v>4.3899999999999997</v>
      </c>
      <c r="H569" s="72">
        <v>4.1399999999999997</v>
      </c>
      <c r="I569" s="70" t="s">
        <v>1988</v>
      </c>
      <c r="J569" s="70" t="s">
        <v>2222</v>
      </c>
      <c r="L569" s="171">
        <f>_xlfn.XLOOKUP($J569,Key!$M:$M,Key!$N:$N)</f>
        <v>1.08</v>
      </c>
    </row>
    <row r="570" spans="2:12" s="3" customFormat="1" ht="15" customHeight="1" x14ac:dyDescent="0.25">
      <c r="B570" s="73" t="s">
        <v>854</v>
      </c>
      <c r="C570" s="73" t="s">
        <v>13</v>
      </c>
      <c r="D570" s="73" t="s">
        <v>859</v>
      </c>
      <c r="E570" s="73" t="s">
        <v>856</v>
      </c>
      <c r="F570" s="74">
        <v>1.9725999999999999</v>
      </c>
      <c r="G570" s="75">
        <v>7.81</v>
      </c>
      <c r="H570" s="75">
        <v>7.34</v>
      </c>
      <c r="I570" s="73" t="s">
        <v>1988</v>
      </c>
      <c r="J570" s="73" t="s">
        <v>2222</v>
      </c>
      <c r="K570" s="173"/>
      <c r="L570" s="172">
        <f>_xlfn.XLOOKUP($J570,Key!$M:$M,Key!$N:$N)</f>
        <v>1.08</v>
      </c>
    </row>
    <row r="571" spans="2:12" ht="15" customHeight="1" x14ac:dyDescent="0.25">
      <c r="B571" s="70" t="s">
        <v>2229</v>
      </c>
      <c r="C571" s="70" t="s">
        <v>6</v>
      </c>
      <c r="D571" s="70" t="s">
        <v>2230</v>
      </c>
      <c r="E571" s="70" t="s">
        <v>2231</v>
      </c>
      <c r="F571" s="71">
        <v>3.8721000000000001</v>
      </c>
      <c r="G571" s="72">
        <v>2.79</v>
      </c>
      <c r="H571" s="72">
        <v>2.4500000000000002</v>
      </c>
      <c r="I571" s="70" t="s">
        <v>69</v>
      </c>
      <c r="J571" s="70" t="s">
        <v>2011</v>
      </c>
      <c r="L571" s="171">
        <f>_xlfn.XLOOKUP($J571,Key!$M:$M,Key!$N:$N)</f>
        <v>1</v>
      </c>
    </row>
    <row r="572" spans="2:12" ht="15" customHeight="1" x14ac:dyDescent="0.25">
      <c r="B572" s="70" t="s">
        <v>2229</v>
      </c>
      <c r="C572" s="70" t="s">
        <v>9</v>
      </c>
      <c r="D572" s="70" t="s">
        <v>2232</v>
      </c>
      <c r="E572" s="70" t="s">
        <v>2231</v>
      </c>
      <c r="F572" s="71">
        <v>4.5500999999999996</v>
      </c>
      <c r="G572" s="72">
        <v>4.1500000000000004</v>
      </c>
      <c r="H572" s="72">
        <v>3.09</v>
      </c>
      <c r="I572" s="70" t="s">
        <v>69</v>
      </c>
      <c r="J572" s="70" t="s">
        <v>2011</v>
      </c>
      <c r="L572" s="171">
        <f>_xlfn.XLOOKUP($J572,Key!$M:$M,Key!$N:$N)</f>
        <v>1</v>
      </c>
    </row>
    <row r="573" spans="2:12" ht="15" customHeight="1" x14ac:dyDescent="0.25">
      <c r="B573" s="70" t="s">
        <v>2229</v>
      </c>
      <c r="C573" s="70" t="s">
        <v>11</v>
      </c>
      <c r="D573" s="70" t="s">
        <v>2233</v>
      </c>
      <c r="E573" s="70" t="s">
        <v>2231</v>
      </c>
      <c r="F573" s="71">
        <v>6.0731000000000002</v>
      </c>
      <c r="G573" s="72">
        <v>7.69</v>
      </c>
      <c r="H573" s="72">
        <v>6.25</v>
      </c>
      <c r="I573" s="70" t="s">
        <v>69</v>
      </c>
      <c r="J573" s="70" t="s">
        <v>2011</v>
      </c>
      <c r="L573" s="171">
        <f>_xlfn.XLOOKUP($J573,Key!$M:$M,Key!$N:$N)</f>
        <v>1</v>
      </c>
    </row>
    <row r="574" spans="2:12" s="3" customFormat="1" ht="15" customHeight="1" x14ac:dyDescent="0.25">
      <c r="B574" s="73" t="s">
        <v>2229</v>
      </c>
      <c r="C574" s="73" t="s">
        <v>13</v>
      </c>
      <c r="D574" s="73" t="s">
        <v>2234</v>
      </c>
      <c r="E574" s="73" t="s">
        <v>2231</v>
      </c>
      <c r="F574" s="74">
        <v>7.7462999999999997</v>
      </c>
      <c r="G574" s="75">
        <v>12.79</v>
      </c>
      <c r="H574" s="75">
        <v>10.74</v>
      </c>
      <c r="I574" s="73" t="s">
        <v>69</v>
      </c>
      <c r="J574" s="73" t="s">
        <v>2011</v>
      </c>
      <c r="K574" s="173"/>
      <c r="L574" s="172">
        <f>_xlfn.XLOOKUP($J574,Key!$M:$M,Key!$N:$N)</f>
        <v>1</v>
      </c>
    </row>
    <row r="575" spans="2:12" ht="15" customHeight="1" x14ac:dyDescent="0.25">
      <c r="B575" s="70" t="s">
        <v>2235</v>
      </c>
      <c r="C575" s="70" t="s">
        <v>6</v>
      </c>
      <c r="D575" s="70" t="s">
        <v>2236</v>
      </c>
      <c r="E575" s="70" t="s">
        <v>2237</v>
      </c>
      <c r="F575" s="71">
        <v>2.8334000000000001</v>
      </c>
      <c r="G575" s="72">
        <v>2.17</v>
      </c>
      <c r="H575" s="72">
        <v>1.98</v>
      </c>
      <c r="I575" s="70" t="s">
        <v>69</v>
      </c>
      <c r="J575" s="70" t="s">
        <v>2011</v>
      </c>
      <c r="L575" s="171">
        <f>_xlfn.XLOOKUP($J575,Key!$M:$M,Key!$N:$N)</f>
        <v>1</v>
      </c>
    </row>
    <row r="576" spans="2:12" ht="15" customHeight="1" x14ac:dyDescent="0.25">
      <c r="B576" s="70" t="s">
        <v>2235</v>
      </c>
      <c r="C576" s="70" t="s">
        <v>9</v>
      </c>
      <c r="D576" s="70" t="s">
        <v>2238</v>
      </c>
      <c r="E576" s="70" t="s">
        <v>2237</v>
      </c>
      <c r="F576" s="71">
        <v>3.1031</v>
      </c>
      <c r="G576" s="72">
        <v>3.08</v>
      </c>
      <c r="H576" s="72">
        <v>2.71</v>
      </c>
      <c r="I576" s="70" t="s">
        <v>69</v>
      </c>
      <c r="J576" s="70" t="s">
        <v>2011</v>
      </c>
      <c r="L576" s="171">
        <f>_xlfn.XLOOKUP($J576,Key!$M:$M,Key!$N:$N)</f>
        <v>1</v>
      </c>
    </row>
    <row r="577" spans="2:12" ht="15" customHeight="1" x14ac:dyDescent="0.25">
      <c r="B577" s="70" t="s">
        <v>2235</v>
      </c>
      <c r="C577" s="70" t="s">
        <v>11</v>
      </c>
      <c r="D577" s="70" t="s">
        <v>2239</v>
      </c>
      <c r="E577" s="70" t="s">
        <v>2237</v>
      </c>
      <c r="F577" s="71">
        <v>4.0015000000000001</v>
      </c>
      <c r="G577" s="72">
        <v>5.87</v>
      </c>
      <c r="H577" s="72">
        <v>5.78</v>
      </c>
      <c r="I577" s="70" t="s">
        <v>69</v>
      </c>
      <c r="J577" s="70" t="s">
        <v>2011</v>
      </c>
      <c r="L577" s="171">
        <f>_xlfn.XLOOKUP($J577,Key!$M:$M,Key!$N:$N)</f>
        <v>1</v>
      </c>
    </row>
    <row r="578" spans="2:12" s="3" customFormat="1" ht="15" customHeight="1" x14ac:dyDescent="0.25">
      <c r="B578" s="73" t="s">
        <v>2235</v>
      </c>
      <c r="C578" s="73" t="s">
        <v>13</v>
      </c>
      <c r="D578" s="73" t="s">
        <v>2240</v>
      </c>
      <c r="E578" s="73" t="s">
        <v>2237</v>
      </c>
      <c r="F578" s="74">
        <v>5.8573000000000004</v>
      </c>
      <c r="G578" s="75">
        <v>11.07</v>
      </c>
      <c r="H578" s="75">
        <v>10.24</v>
      </c>
      <c r="I578" s="73" t="s">
        <v>69</v>
      </c>
      <c r="J578" s="73" t="s">
        <v>2011</v>
      </c>
      <c r="K578" s="173"/>
      <c r="L578" s="172">
        <f>_xlfn.XLOOKUP($J578,Key!$M:$M,Key!$N:$N)</f>
        <v>1</v>
      </c>
    </row>
    <row r="579" spans="2:12" ht="15" customHeight="1" x14ac:dyDescent="0.25">
      <c r="B579" s="70" t="s">
        <v>860</v>
      </c>
      <c r="C579" s="70" t="s">
        <v>6</v>
      </c>
      <c r="D579" s="70" t="s">
        <v>861</v>
      </c>
      <c r="E579" s="70" t="s">
        <v>862</v>
      </c>
      <c r="F579" s="71">
        <v>3.7694999999999999</v>
      </c>
      <c r="G579" s="72">
        <v>3.07</v>
      </c>
      <c r="H579" s="72">
        <v>2.71</v>
      </c>
      <c r="I579" s="70" t="s">
        <v>69</v>
      </c>
      <c r="J579" s="70" t="s">
        <v>2011</v>
      </c>
      <c r="L579" s="171">
        <f>_xlfn.XLOOKUP($J579,Key!$M:$M,Key!$N:$N)</f>
        <v>1</v>
      </c>
    </row>
    <row r="580" spans="2:12" ht="15" customHeight="1" x14ac:dyDescent="0.25">
      <c r="B580" s="70" t="s">
        <v>860</v>
      </c>
      <c r="C580" s="70" t="s">
        <v>9</v>
      </c>
      <c r="D580" s="70" t="s">
        <v>863</v>
      </c>
      <c r="E580" s="70" t="s">
        <v>862</v>
      </c>
      <c r="F580" s="71">
        <v>4.2723000000000004</v>
      </c>
      <c r="G580" s="72">
        <v>4.0599999999999996</v>
      </c>
      <c r="H580" s="72">
        <v>4.5199999999999996</v>
      </c>
      <c r="I580" s="70" t="s">
        <v>69</v>
      </c>
      <c r="J580" s="70" t="s">
        <v>2011</v>
      </c>
      <c r="L580" s="171">
        <f>_xlfn.XLOOKUP($J580,Key!$M:$M,Key!$N:$N)</f>
        <v>1</v>
      </c>
    </row>
    <row r="581" spans="2:12" ht="15" customHeight="1" x14ac:dyDescent="0.25">
      <c r="B581" s="70" t="s">
        <v>860</v>
      </c>
      <c r="C581" s="70" t="s">
        <v>11</v>
      </c>
      <c r="D581" s="70" t="s">
        <v>864</v>
      </c>
      <c r="E581" s="70" t="s">
        <v>862</v>
      </c>
      <c r="F581" s="71">
        <v>5.7159000000000004</v>
      </c>
      <c r="G581" s="72">
        <v>6.57</v>
      </c>
      <c r="H581" s="72">
        <v>6.08</v>
      </c>
      <c r="I581" s="70" t="s">
        <v>69</v>
      </c>
      <c r="J581" s="70" t="s">
        <v>2011</v>
      </c>
      <c r="L581" s="171">
        <f>_xlfn.XLOOKUP($J581,Key!$M:$M,Key!$N:$N)</f>
        <v>1</v>
      </c>
    </row>
    <row r="582" spans="2:12" s="3" customFormat="1" ht="15" customHeight="1" x14ac:dyDescent="0.25">
      <c r="B582" s="73" t="s">
        <v>860</v>
      </c>
      <c r="C582" s="73" t="s">
        <v>13</v>
      </c>
      <c r="D582" s="73" t="s">
        <v>865</v>
      </c>
      <c r="E582" s="73" t="s">
        <v>862</v>
      </c>
      <c r="F582" s="74">
        <v>8.5618999999999996</v>
      </c>
      <c r="G582" s="75">
        <v>13.46</v>
      </c>
      <c r="H582" s="75">
        <v>14.61</v>
      </c>
      <c r="I582" s="73" t="s">
        <v>69</v>
      </c>
      <c r="J582" s="73" t="s">
        <v>2011</v>
      </c>
      <c r="K582" s="173"/>
      <c r="L582" s="172">
        <f>_xlfn.XLOOKUP($J582,Key!$M:$M,Key!$N:$N)</f>
        <v>1</v>
      </c>
    </row>
    <row r="583" spans="2:12" ht="15" customHeight="1" x14ac:dyDescent="0.25">
      <c r="B583" s="70" t="s">
        <v>866</v>
      </c>
      <c r="C583" s="70" t="s">
        <v>6</v>
      </c>
      <c r="D583" s="70" t="s">
        <v>867</v>
      </c>
      <c r="E583" s="70" t="s">
        <v>868</v>
      </c>
      <c r="F583" s="71">
        <v>2.4359000000000002</v>
      </c>
      <c r="G583" s="72">
        <v>2.29</v>
      </c>
      <c r="H583" s="72">
        <v>2.16</v>
      </c>
      <c r="I583" s="70" t="s">
        <v>69</v>
      </c>
      <c r="J583" s="70" t="s">
        <v>2011</v>
      </c>
      <c r="L583" s="171">
        <f>_xlfn.XLOOKUP($J583,Key!$M:$M,Key!$N:$N)</f>
        <v>1</v>
      </c>
    </row>
    <row r="584" spans="2:12" ht="15" customHeight="1" x14ac:dyDescent="0.25">
      <c r="B584" s="70" t="s">
        <v>866</v>
      </c>
      <c r="C584" s="70" t="s">
        <v>9</v>
      </c>
      <c r="D584" s="70" t="s">
        <v>869</v>
      </c>
      <c r="E584" s="70" t="s">
        <v>868</v>
      </c>
      <c r="F584" s="71">
        <v>3.2559</v>
      </c>
      <c r="G584" s="72">
        <v>3.68</v>
      </c>
      <c r="H584" s="72">
        <v>3.37</v>
      </c>
      <c r="I584" s="70" t="s">
        <v>69</v>
      </c>
      <c r="J584" s="70" t="s">
        <v>2011</v>
      </c>
      <c r="L584" s="171">
        <f>_xlfn.XLOOKUP($J584,Key!$M:$M,Key!$N:$N)</f>
        <v>1</v>
      </c>
    </row>
    <row r="585" spans="2:12" ht="15" customHeight="1" x14ac:dyDescent="0.25">
      <c r="B585" s="70" t="s">
        <v>866</v>
      </c>
      <c r="C585" s="70" t="s">
        <v>11</v>
      </c>
      <c r="D585" s="70" t="s">
        <v>870</v>
      </c>
      <c r="E585" s="70" t="s">
        <v>868</v>
      </c>
      <c r="F585" s="71">
        <v>4.4953000000000003</v>
      </c>
      <c r="G585" s="72">
        <v>7.86</v>
      </c>
      <c r="H585" s="72">
        <v>7.44</v>
      </c>
      <c r="I585" s="70" t="s">
        <v>69</v>
      </c>
      <c r="J585" s="70" t="s">
        <v>2011</v>
      </c>
      <c r="L585" s="171">
        <f>_xlfn.XLOOKUP($J585,Key!$M:$M,Key!$N:$N)</f>
        <v>1</v>
      </c>
    </row>
    <row r="586" spans="2:12" s="3" customFormat="1" ht="15" customHeight="1" x14ac:dyDescent="0.25">
      <c r="B586" s="73" t="s">
        <v>866</v>
      </c>
      <c r="C586" s="73" t="s">
        <v>13</v>
      </c>
      <c r="D586" s="73" t="s">
        <v>871</v>
      </c>
      <c r="E586" s="73" t="s">
        <v>868</v>
      </c>
      <c r="F586" s="74">
        <v>6.2933000000000003</v>
      </c>
      <c r="G586" s="75">
        <v>13.38</v>
      </c>
      <c r="H586" s="75">
        <v>11.15</v>
      </c>
      <c r="I586" s="73" t="s">
        <v>69</v>
      </c>
      <c r="J586" s="73" t="s">
        <v>2011</v>
      </c>
      <c r="K586" s="173"/>
      <c r="L586" s="172">
        <f>_xlfn.XLOOKUP($J586,Key!$M:$M,Key!$N:$N)</f>
        <v>1</v>
      </c>
    </row>
    <row r="587" spans="2:12" ht="15" customHeight="1" x14ac:dyDescent="0.25">
      <c r="B587" s="70" t="s">
        <v>872</v>
      </c>
      <c r="C587" s="70" t="s">
        <v>6</v>
      </c>
      <c r="D587" s="70" t="s">
        <v>873</v>
      </c>
      <c r="E587" s="70" t="s">
        <v>874</v>
      </c>
      <c r="F587" s="71">
        <v>1.0878000000000001</v>
      </c>
      <c r="G587" s="72">
        <v>3.92</v>
      </c>
      <c r="H587" s="72">
        <v>3.51</v>
      </c>
      <c r="I587" s="70" t="s">
        <v>69</v>
      </c>
      <c r="J587" s="70" t="s">
        <v>2011</v>
      </c>
      <c r="L587" s="171">
        <f>_xlfn.XLOOKUP($J587,Key!$M:$M,Key!$N:$N)</f>
        <v>1</v>
      </c>
    </row>
    <row r="588" spans="2:12" ht="15" customHeight="1" x14ac:dyDescent="0.25">
      <c r="B588" s="70" t="s">
        <v>872</v>
      </c>
      <c r="C588" s="70" t="s">
        <v>9</v>
      </c>
      <c r="D588" s="70" t="s">
        <v>875</v>
      </c>
      <c r="E588" s="70" t="s">
        <v>874</v>
      </c>
      <c r="F588" s="71">
        <v>1.4548000000000001</v>
      </c>
      <c r="G588" s="72">
        <v>6.03</v>
      </c>
      <c r="H588" s="72">
        <v>4.96</v>
      </c>
      <c r="I588" s="70" t="s">
        <v>69</v>
      </c>
      <c r="J588" s="70" t="s">
        <v>2011</v>
      </c>
      <c r="L588" s="171">
        <f>_xlfn.XLOOKUP($J588,Key!$M:$M,Key!$N:$N)</f>
        <v>1</v>
      </c>
    </row>
    <row r="589" spans="2:12" ht="15" customHeight="1" x14ac:dyDescent="0.25">
      <c r="B589" s="70" t="s">
        <v>872</v>
      </c>
      <c r="C589" s="70" t="s">
        <v>11</v>
      </c>
      <c r="D589" s="70" t="s">
        <v>876</v>
      </c>
      <c r="E589" s="70" t="s">
        <v>874</v>
      </c>
      <c r="F589" s="71">
        <v>2.1393</v>
      </c>
      <c r="G589" s="72">
        <v>8.89</v>
      </c>
      <c r="H589" s="72">
        <v>7.47</v>
      </c>
      <c r="I589" s="70" t="s">
        <v>69</v>
      </c>
      <c r="J589" s="70" t="s">
        <v>2011</v>
      </c>
      <c r="L589" s="171">
        <f>_xlfn.XLOOKUP($J589,Key!$M:$M,Key!$N:$N)</f>
        <v>1</v>
      </c>
    </row>
    <row r="590" spans="2:12" s="3" customFormat="1" ht="15" customHeight="1" x14ac:dyDescent="0.25">
      <c r="B590" s="73" t="s">
        <v>872</v>
      </c>
      <c r="C590" s="73" t="s">
        <v>13</v>
      </c>
      <c r="D590" s="73" t="s">
        <v>877</v>
      </c>
      <c r="E590" s="73" t="s">
        <v>874</v>
      </c>
      <c r="F590" s="74">
        <v>3.6099000000000001</v>
      </c>
      <c r="G590" s="75">
        <v>14.01</v>
      </c>
      <c r="H590" s="75">
        <v>10.91</v>
      </c>
      <c r="I590" s="73" t="s">
        <v>69</v>
      </c>
      <c r="J590" s="73" t="s">
        <v>2011</v>
      </c>
      <c r="K590" s="173"/>
      <c r="L590" s="172">
        <f>_xlfn.XLOOKUP($J590,Key!$M:$M,Key!$N:$N)</f>
        <v>1</v>
      </c>
    </row>
    <row r="591" spans="2:12" ht="15" customHeight="1" x14ac:dyDescent="0.25">
      <c r="B591" s="70" t="s">
        <v>878</v>
      </c>
      <c r="C591" s="70" t="s">
        <v>6</v>
      </c>
      <c r="D591" s="70" t="s">
        <v>879</v>
      </c>
      <c r="E591" s="70" t="s">
        <v>880</v>
      </c>
      <c r="F591" s="71">
        <v>1.353</v>
      </c>
      <c r="G591" s="72">
        <v>3.61</v>
      </c>
      <c r="H591" s="72">
        <v>2.46</v>
      </c>
      <c r="I591" s="70" t="s">
        <v>69</v>
      </c>
      <c r="J591" s="70" t="s">
        <v>2011</v>
      </c>
      <c r="L591" s="171">
        <f>_xlfn.XLOOKUP($J591,Key!$M:$M,Key!$N:$N)</f>
        <v>1</v>
      </c>
    </row>
    <row r="592" spans="2:12" ht="15" customHeight="1" x14ac:dyDescent="0.25">
      <c r="B592" s="70" t="s">
        <v>878</v>
      </c>
      <c r="C592" s="70" t="s">
        <v>9</v>
      </c>
      <c r="D592" s="70" t="s">
        <v>881</v>
      </c>
      <c r="E592" s="70" t="s">
        <v>880</v>
      </c>
      <c r="F592" s="71">
        <v>1.6805000000000001</v>
      </c>
      <c r="G592" s="72">
        <v>4.32</v>
      </c>
      <c r="H592" s="72">
        <v>2.92</v>
      </c>
      <c r="I592" s="70" t="s">
        <v>69</v>
      </c>
      <c r="J592" s="70" t="s">
        <v>2011</v>
      </c>
      <c r="L592" s="171">
        <f>_xlfn.XLOOKUP($J592,Key!$M:$M,Key!$N:$N)</f>
        <v>1</v>
      </c>
    </row>
    <row r="593" spans="2:12" ht="15" customHeight="1" x14ac:dyDescent="0.25">
      <c r="B593" s="70" t="s">
        <v>878</v>
      </c>
      <c r="C593" s="70" t="s">
        <v>11</v>
      </c>
      <c r="D593" s="70" t="s">
        <v>882</v>
      </c>
      <c r="E593" s="70" t="s">
        <v>880</v>
      </c>
      <c r="F593" s="71">
        <v>2.1071</v>
      </c>
      <c r="G593" s="72">
        <v>6.12</v>
      </c>
      <c r="H593" s="72">
        <v>4.96</v>
      </c>
      <c r="I593" s="70" t="s">
        <v>69</v>
      </c>
      <c r="J593" s="70" t="s">
        <v>2011</v>
      </c>
      <c r="L593" s="171">
        <f>_xlfn.XLOOKUP($J593,Key!$M:$M,Key!$N:$N)</f>
        <v>1</v>
      </c>
    </row>
    <row r="594" spans="2:12" s="3" customFormat="1" ht="15" customHeight="1" x14ac:dyDescent="0.25">
      <c r="B594" s="73" t="s">
        <v>878</v>
      </c>
      <c r="C594" s="73" t="s">
        <v>13</v>
      </c>
      <c r="D594" s="73" t="s">
        <v>883</v>
      </c>
      <c r="E594" s="73" t="s">
        <v>880</v>
      </c>
      <c r="F594" s="74">
        <v>3.0360999999999998</v>
      </c>
      <c r="G594" s="75">
        <v>8.6999999999999993</v>
      </c>
      <c r="H594" s="75">
        <v>7.34</v>
      </c>
      <c r="I594" s="73" t="s">
        <v>69</v>
      </c>
      <c r="J594" s="73" t="s">
        <v>2011</v>
      </c>
      <c r="K594" s="173"/>
      <c r="L594" s="172">
        <f>_xlfn.XLOOKUP($J594,Key!$M:$M,Key!$N:$N)</f>
        <v>1</v>
      </c>
    </row>
    <row r="595" spans="2:12" ht="15" customHeight="1" x14ac:dyDescent="0.25">
      <c r="B595" s="70" t="s">
        <v>884</v>
      </c>
      <c r="C595" s="70" t="s">
        <v>6</v>
      </c>
      <c r="D595" s="70" t="s">
        <v>885</v>
      </c>
      <c r="E595" s="70" t="s">
        <v>886</v>
      </c>
      <c r="F595" s="71">
        <v>1.3788</v>
      </c>
      <c r="G595" s="72">
        <v>2.0499999999999998</v>
      </c>
      <c r="H595" s="72">
        <v>2.4900000000000002</v>
      </c>
      <c r="I595" s="70" t="s">
        <v>69</v>
      </c>
      <c r="J595" s="70" t="s">
        <v>2011</v>
      </c>
      <c r="L595" s="171">
        <f>_xlfn.XLOOKUP($J595,Key!$M:$M,Key!$N:$N)</f>
        <v>1</v>
      </c>
    </row>
    <row r="596" spans="2:12" ht="15" customHeight="1" x14ac:dyDescent="0.25">
      <c r="B596" s="70" t="s">
        <v>884</v>
      </c>
      <c r="C596" s="70" t="s">
        <v>9</v>
      </c>
      <c r="D596" s="70" t="s">
        <v>887</v>
      </c>
      <c r="E596" s="70" t="s">
        <v>886</v>
      </c>
      <c r="F596" s="71">
        <v>1.8456999999999999</v>
      </c>
      <c r="G596" s="72">
        <v>3.67</v>
      </c>
      <c r="H596" s="72">
        <v>4.0599999999999996</v>
      </c>
      <c r="I596" s="70" t="s">
        <v>69</v>
      </c>
      <c r="J596" s="70" t="s">
        <v>2011</v>
      </c>
      <c r="L596" s="171">
        <f>_xlfn.XLOOKUP($J596,Key!$M:$M,Key!$N:$N)</f>
        <v>1</v>
      </c>
    </row>
    <row r="597" spans="2:12" ht="15" customHeight="1" x14ac:dyDescent="0.25">
      <c r="B597" s="70" t="s">
        <v>884</v>
      </c>
      <c r="C597" s="70" t="s">
        <v>11</v>
      </c>
      <c r="D597" s="70" t="s">
        <v>888</v>
      </c>
      <c r="E597" s="70" t="s">
        <v>886</v>
      </c>
      <c r="F597" s="71">
        <v>2.4765000000000001</v>
      </c>
      <c r="G597" s="72">
        <v>6.3</v>
      </c>
      <c r="H597" s="72">
        <v>7.08</v>
      </c>
      <c r="I597" s="70" t="s">
        <v>69</v>
      </c>
      <c r="J597" s="70" t="s">
        <v>2011</v>
      </c>
      <c r="L597" s="171">
        <f>_xlfn.XLOOKUP($J597,Key!$M:$M,Key!$N:$N)</f>
        <v>1</v>
      </c>
    </row>
    <row r="598" spans="2:12" s="3" customFormat="1" ht="15" customHeight="1" x14ac:dyDescent="0.25">
      <c r="B598" s="73" t="s">
        <v>884</v>
      </c>
      <c r="C598" s="73" t="s">
        <v>13</v>
      </c>
      <c r="D598" s="73" t="s">
        <v>889</v>
      </c>
      <c r="E598" s="73" t="s">
        <v>886</v>
      </c>
      <c r="F598" s="74">
        <v>3.6606000000000001</v>
      </c>
      <c r="G598" s="75">
        <v>10.97</v>
      </c>
      <c r="H598" s="75">
        <v>9.82</v>
      </c>
      <c r="I598" s="73" t="s">
        <v>69</v>
      </c>
      <c r="J598" s="73" t="s">
        <v>2011</v>
      </c>
      <c r="K598" s="173"/>
      <c r="L598" s="172">
        <f>_xlfn.XLOOKUP($J598,Key!$M:$M,Key!$N:$N)</f>
        <v>1</v>
      </c>
    </row>
    <row r="599" spans="2:12" ht="15" customHeight="1" x14ac:dyDescent="0.25">
      <c r="B599" s="70" t="s">
        <v>890</v>
      </c>
      <c r="C599" s="70" t="s">
        <v>6</v>
      </c>
      <c r="D599" s="70" t="s">
        <v>891</v>
      </c>
      <c r="E599" s="70" t="s">
        <v>892</v>
      </c>
      <c r="F599" s="71">
        <v>1.1259999999999999</v>
      </c>
      <c r="G599" s="72">
        <v>2.0699999999999998</v>
      </c>
      <c r="H599" s="72">
        <v>2.38</v>
      </c>
      <c r="I599" s="70" t="s">
        <v>69</v>
      </c>
      <c r="J599" s="70" t="s">
        <v>2011</v>
      </c>
      <c r="L599" s="171">
        <f>_xlfn.XLOOKUP($J599,Key!$M:$M,Key!$N:$N)</f>
        <v>1</v>
      </c>
    </row>
    <row r="600" spans="2:12" ht="15" customHeight="1" x14ac:dyDescent="0.25">
      <c r="B600" s="70" t="s">
        <v>890</v>
      </c>
      <c r="C600" s="70" t="s">
        <v>9</v>
      </c>
      <c r="D600" s="70" t="s">
        <v>893</v>
      </c>
      <c r="E600" s="70" t="s">
        <v>892</v>
      </c>
      <c r="F600" s="71">
        <v>1.5419</v>
      </c>
      <c r="G600" s="72">
        <v>2.63</v>
      </c>
      <c r="H600" s="72">
        <v>3.49</v>
      </c>
      <c r="I600" s="70" t="s">
        <v>69</v>
      </c>
      <c r="J600" s="70" t="s">
        <v>2011</v>
      </c>
      <c r="L600" s="171">
        <f>_xlfn.XLOOKUP($J600,Key!$M:$M,Key!$N:$N)</f>
        <v>1</v>
      </c>
    </row>
    <row r="601" spans="2:12" ht="15" customHeight="1" x14ac:dyDescent="0.25">
      <c r="B601" s="70" t="s">
        <v>890</v>
      </c>
      <c r="C601" s="70" t="s">
        <v>11</v>
      </c>
      <c r="D601" s="70" t="s">
        <v>894</v>
      </c>
      <c r="E601" s="70" t="s">
        <v>892</v>
      </c>
      <c r="F601" s="71">
        <v>2.3001</v>
      </c>
      <c r="G601" s="72">
        <v>6.57</v>
      </c>
      <c r="H601" s="72">
        <v>6.79</v>
      </c>
      <c r="I601" s="70" t="s">
        <v>69</v>
      </c>
      <c r="J601" s="70" t="s">
        <v>2011</v>
      </c>
      <c r="L601" s="171">
        <f>_xlfn.XLOOKUP($J601,Key!$M:$M,Key!$N:$N)</f>
        <v>1</v>
      </c>
    </row>
    <row r="602" spans="2:12" s="3" customFormat="1" ht="15" customHeight="1" x14ac:dyDescent="0.25">
      <c r="B602" s="73" t="s">
        <v>890</v>
      </c>
      <c r="C602" s="73" t="s">
        <v>13</v>
      </c>
      <c r="D602" s="73" t="s">
        <v>895</v>
      </c>
      <c r="E602" s="73" t="s">
        <v>892</v>
      </c>
      <c r="F602" s="74">
        <v>3.2744</v>
      </c>
      <c r="G602" s="75">
        <v>11.5</v>
      </c>
      <c r="H602" s="75">
        <v>13.31</v>
      </c>
      <c r="I602" s="73" t="s">
        <v>69</v>
      </c>
      <c r="J602" s="73" t="s">
        <v>2011</v>
      </c>
      <c r="K602" s="173"/>
      <c r="L602" s="172">
        <f>_xlfn.XLOOKUP($J602,Key!$M:$M,Key!$N:$N)</f>
        <v>1</v>
      </c>
    </row>
    <row r="603" spans="2:12" ht="15" customHeight="1" x14ac:dyDescent="0.25">
      <c r="B603" s="70" t="s">
        <v>896</v>
      </c>
      <c r="C603" s="70" t="s">
        <v>6</v>
      </c>
      <c r="D603" s="70" t="s">
        <v>897</v>
      </c>
      <c r="E603" s="70" t="s">
        <v>2241</v>
      </c>
      <c r="F603" s="71">
        <v>1.1335999999999999</v>
      </c>
      <c r="G603" s="72">
        <v>2.57</v>
      </c>
      <c r="H603" s="72">
        <v>3.65</v>
      </c>
      <c r="I603" s="70" t="s">
        <v>71</v>
      </c>
      <c r="J603" s="70" t="s">
        <v>2012</v>
      </c>
      <c r="L603" s="171">
        <f>_xlfn.XLOOKUP($J603,Key!$M:$M,Key!$N:$N)</f>
        <v>1</v>
      </c>
    </row>
    <row r="604" spans="2:12" ht="15" customHeight="1" x14ac:dyDescent="0.25">
      <c r="B604" s="70" t="s">
        <v>896</v>
      </c>
      <c r="C604" s="70" t="s">
        <v>9</v>
      </c>
      <c r="D604" s="70" t="s">
        <v>898</v>
      </c>
      <c r="E604" s="70" t="s">
        <v>2241</v>
      </c>
      <c r="F604" s="71">
        <v>1.7834000000000001</v>
      </c>
      <c r="G604" s="72">
        <v>5.22</v>
      </c>
      <c r="H604" s="72">
        <v>6.05</v>
      </c>
      <c r="I604" s="70" t="s">
        <v>71</v>
      </c>
      <c r="J604" s="70" t="s">
        <v>2012</v>
      </c>
      <c r="L604" s="171">
        <f>_xlfn.XLOOKUP($J604,Key!$M:$M,Key!$N:$N)</f>
        <v>1</v>
      </c>
    </row>
    <row r="605" spans="2:12" ht="15" customHeight="1" x14ac:dyDescent="0.25">
      <c r="B605" s="70" t="s">
        <v>896</v>
      </c>
      <c r="C605" s="70" t="s">
        <v>11</v>
      </c>
      <c r="D605" s="70" t="s">
        <v>899</v>
      </c>
      <c r="E605" s="70" t="s">
        <v>2241</v>
      </c>
      <c r="F605" s="71">
        <v>2.8170000000000002</v>
      </c>
      <c r="G605" s="72">
        <v>10.14</v>
      </c>
      <c r="H605" s="72">
        <v>10.71</v>
      </c>
      <c r="I605" s="70" t="s">
        <v>71</v>
      </c>
      <c r="J605" s="70" t="s">
        <v>2012</v>
      </c>
      <c r="L605" s="171">
        <f>_xlfn.XLOOKUP($J605,Key!$M:$M,Key!$N:$N)</f>
        <v>1</v>
      </c>
    </row>
    <row r="606" spans="2:12" s="3" customFormat="1" ht="15" customHeight="1" x14ac:dyDescent="0.25">
      <c r="B606" s="73" t="s">
        <v>896</v>
      </c>
      <c r="C606" s="73" t="s">
        <v>13</v>
      </c>
      <c r="D606" s="73" t="s">
        <v>900</v>
      </c>
      <c r="E606" s="73" t="s">
        <v>2241</v>
      </c>
      <c r="F606" s="74">
        <v>5.0270000000000001</v>
      </c>
      <c r="G606" s="75">
        <v>18.07</v>
      </c>
      <c r="H606" s="75">
        <v>11.28</v>
      </c>
      <c r="I606" s="73" t="s">
        <v>71</v>
      </c>
      <c r="J606" s="73" t="s">
        <v>2012</v>
      </c>
      <c r="K606" s="173"/>
      <c r="L606" s="172">
        <f>_xlfn.XLOOKUP($J606,Key!$M:$M,Key!$N:$N)</f>
        <v>1</v>
      </c>
    </row>
    <row r="607" spans="2:12" ht="15" customHeight="1" x14ac:dyDescent="0.25">
      <c r="B607" s="70" t="s">
        <v>901</v>
      </c>
      <c r="C607" s="70" t="s">
        <v>6</v>
      </c>
      <c r="D607" s="70" t="s">
        <v>902</v>
      </c>
      <c r="E607" s="70" t="s">
        <v>903</v>
      </c>
      <c r="F607" s="71">
        <v>1.3167</v>
      </c>
      <c r="G607" s="72">
        <v>2.4300000000000002</v>
      </c>
      <c r="H607" s="72">
        <v>2.59</v>
      </c>
      <c r="I607" s="70" t="s">
        <v>69</v>
      </c>
      <c r="J607" s="70" t="s">
        <v>2011</v>
      </c>
      <c r="L607" s="171">
        <f>_xlfn.XLOOKUP($J607,Key!$M:$M,Key!$N:$N)</f>
        <v>1</v>
      </c>
    </row>
    <row r="608" spans="2:12" ht="15" customHeight="1" x14ac:dyDescent="0.25">
      <c r="B608" s="70" t="s">
        <v>901</v>
      </c>
      <c r="C608" s="70" t="s">
        <v>9</v>
      </c>
      <c r="D608" s="70" t="s">
        <v>904</v>
      </c>
      <c r="E608" s="70" t="s">
        <v>903</v>
      </c>
      <c r="F608" s="71">
        <v>1.7522</v>
      </c>
      <c r="G608" s="72">
        <v>3.31</v>
      </c>
      <c r="H608" s="72">
        <v>3.91</v>
      </c>
      <c r="I608" s="70" t="s">
        <v>69</v>
      </c>
      <c r="J608" s="70" t="s">
        <v>2011</v>
      </c>
      <c r="L608" s="171">
        <f>_xlfn.XLOOKUP($J608,Key!$M:$M,Key!$N:$N)</f>
        <v>1</v>
      </c>
    </row>
    <row r="609" spans="2:12" ht="15" customHeight="1" x14ac:dyDescent="0.25">
      <c r="B609" s="70" t="s">
        <v>901</v>
      </c>
      <c r="C609" s="70" t="s">
        <v>11</v>
      </c>
      <c r="D609" s="70" t="s">
        <v>905</v>
      </c>
      <c r="E609" s="70" t="s">
        <v>903</v>
      </c>
      <c r="F609" s="71">
        <v>2.4643000000000002</v>
      </c>
      <c r="G609" s="72">
        <v>6.16</v>
      </c>
      <c r="H609" s="72">
        <v>6.35</v>
      </c>
      <c r="I609" s="70" t="s">
        <v>69</v>
      </c>
      <c r="J609" s="70" t="s">
        <v>2011</v>
      </c>
      <c r="L609" s="171">
        <f>_xlfn.XLOOKUP($J609,Key!$M:$M,Key!$N:$N)</f>
        <v>1</v>
      </c>
    </row>
    <row r="610" spans="2:12" s="3" customFormat="1" ht="15" customHeight="1" x14ac:dyDescent="0.25">
      <c r="B610" s="73" t="s">
        <v>901</v>
      </c>
      <c r="C610" s="73" t="s">
        <v>13</v>
      </c>
      <c r="D610" s="73" t="s">
        <v>906</v>
      </c>
      <c r="E610" s="73" t="s">
        <v>903</v>
      </c>
      <c r="F610" s="74">
        <v>3.7852000000000001</v>
      </c>
      <c r="G610" s="75">
        <v>10.83</v>
      </c>
      <c r="H610" s="75">
        <v>10.31</v>
      </c>
      <c r="I610" s="73" t="s">
        <v>69</v>
      </c>
      <c r="J610" s="73" t="s">
        <v>2011</v>
      </c>
      <c r="K610" s="173"/>
      <c r="L610" s="172">
        <f>_xlfn.XLOOKUP($J610,Key!$M:$M,Key!$N:$N)</f>
        <v>1</v>
      </c>
    </row>
    <row r="611" spans="2:12" ht="15" customHeight="1" x14ac:dyDescent="0.25">
      <c r="B611" s="70" t="s">
        <v>907</v>
      </c>
      <c r="C611" s="70" t="s">
        <v>6</v>
      </c>
      <c r="D611" s="70" t="s">
        <v>908</v>
      </c>
      <c r="E611" s="70" t="s">
        <v>909</v>
      </c>
      <c r="F611" s="71">
        <v>0.93620000000000003</v>
      </c>
      <c r="G611" s="72">
        <v>3.27</v>
      </c>
      <c r="H611" s="72">
        <v>2.71</v>
      </c>
      <c r="I611" s="70" t="s">
        <v>69</v>
      </c>
      <c r="J611" s="70" t="s">
        <v>2011</v>
      </c>
      <c r="L611" s="171">
        <f>_xlfn.XLOOKUP($J611,Key!$M:$M,Key!$N:$N)</f>
        <v>1</v>
      </c>
    </row>
    <row r="612" spans="2:12" ht="15" customHeight="1" x14ac:dyDescent="0.25">
      <c r="B612" s="70" t="s">
        <v>907</v>
      </c>
      <c r="C612" s="70" t="s">
        <v>9</v>
      </c>
      <c r="D612" s="70" t="s">
        <v>910</v>
      </c>
      <c r="E612" s="70" t="s">
        <v>909</v>
      </c>
      <c r="F612" s="71">
        <v>1.2254</v>
      </c>
      <c r="G612" s="72">
        <v>4.43</v>
      </c>
      <c r="H612" s="72">
        <v>3.83</v>
      </c>
      <c r="I612" s="70" t="s">
        <v>69</v>
      </c>
      <c r="J612" s="70" t="s">
        <v>2011</v>
      </c>
      <c r="L612" s="171">
        <f>_xlfn.XLOOKUP($J612,Key!$M:$M,Key!$N:$N)</f>
        <v>1</v>
      </c>
    </row>
    <row r="613" spans="2:12" ht="15" customHeight="1" x14ac:dyDescent="0.25">
      <c r="B613" s="70" t="s">
        <v>907</v>
      </c>
      <c r="C613" s="70" t="s">
        <v>11</v>
      </c>
      <c r="D613" s="70" t="s">
        <v>911</v>
      </c>
      <c r="E613" s="70" t="s">
        <v>909</v>
      </c>
      <c r="F613" s="71">
        <v>1.7717000000000001</v>
      </c>
      <c r="G613" s="72">
        <v>6.32</v>
      </c>
      <c r="H613" s="72">
        <v>5.73</v>
      </c>
      <c r="I613" s="70" t="s">
        <v>69</v>
      </c>
      <c r="J613" s="70" t="s">
        <v>2011</v>
      </c>
      <c r="L613" s="171">
        <f>_xlfn.XLOOKUP($J613,Key!$M:$M,Key!$N:$N)</f>
        <v>1</v>
      </c>
    </row>
    <row r="614" spans="2:12" s="3" customFormat="1" ht="15" customHeight="1" x14ac:dyDescent="0.25">
      <c r="B614" s="73" t="s">
        <v>907</v>
      </c>
      <c r="C614" s="73" t="s">
        <v>13</v>
      </c>
      <c r="D614" s="73" t="s">
        <v>912</v>
      </c>
      <c r="E614" s="73" t="s">
        <v>909</v>
      </c>
      <c r="F614" s="74">
        <v>2.9786000000000001</v>
      </c>
      <c r="G614" s="75">
        <v>11.13</v>
      </c>
      <c r="H614" s="75">
        <v>10.62</v>
      </c>
      <c r="I614" s="73" t="s">
        <v>69</v>
      </c>
      <c r="J614" s="73" t="s">
        <v>2011</v>
      </c>
      <c r="K614" s="173"/>
      <c r="L614" s="172">
        <f>_xlfn.XLOOKUP($J614,Key!$M:$M,Key!$N:$N)</f>
        <v>1</v>
      </c>
    </row>
    <row r="615" spans="2:12" ht="15" customHeight="1" x14ac:dyDescent="0.25">
      <c r="B615" s="70" t="s">
        <v>913</v>
      </c>
      <c r="C615" s="70" t="s">
        <v>6</v>
      </c>
      <c r="D615" s="70" t="s">
        <v>914</v>
      </c>
      <c r="E615" s="70" t="s">
        <v>915</v>
      </c>
      <c r="F615" s="71">
        <v>1.0528999999999999</v>
      </c>
      <c r="G615" s="72">
        <v>1.76</v>
      </c>
      <c r="H615" s="72">
        <v>2.13</v>
      </c>
      <c r="I615" s="70" t="s">
        <v>69</v>
      </c>
      <c r="J615" s="70" t="s">
        <v>2011</v>
      </c>
      <c r="L615" s="171">
        <f>_xlfn.XLOOKUP($J615,Key!$M:$M,Key!$N:$N)</f>
        <v>1</v>
      </c>
    </row>
    <row r="616" spans="2:12" ht="15" customHeight="1" x14ac:dyDescent="0.25">
      <c r="B616" s="70" t="s">
        <v>913</v>
      </c>
      <c r="C616" s="70" t="s">
        <v>9</v>
      </c>
      <c r="D616" s="70" t="s">
        <v>916</v>
      </c>
      <c r="E616" s="70" t="s">
        <v>915</v>
      </c>
      <c r="F616" s="71">
        <v>1.6284000000000001</v>
      </c>
      <c r="G616" s="72">
        <v>2.87</v>
      </c>
      <c r="H616" s="72">
        <v>3.18</v>
      </c>
      <c r="I616" s="70" t="s">
        <v>69</v>
      </c>
      <c r="J616" s="70" t="s">
        <v>2011</v>
      </c>
      <c r="L616" s="171">
        <f>_xlfn.XLOOKUP($J616,Key!$M:$M,Key!$N:$N)</f>
        <v>1</v>
      </c>
    </row>
    <row r="617" spans="2:12" ht="15" customHeight="1" x14ac:dyDescent="0.25">
      <c r="B617" s="70" t="s">
        <v>913</v>
      </c>
      <c r="C617" s="70" t="s">
        <v>11</v>
      </c>
      <c r="D617" s="70" t="s">
        <v>917</v>
      </c>
      <c r="E617" s="70" t="s">
        <v>915</v>
      </c>
      <c r="F617" s="71">
        <v>2.2536</v>
      </c>
      <c r="G617" s="72">
        <v>5.15</v>
      </c>
      <c r="H617" s="72">
        <v>5.31</v>
      </c>
      <c r="I617" s="70" t="s">
        <v>69</v>
      </c>
      <c r="J617" s="70" t="s">
        <v>2011</v>
      </c>
      <c r="L617" s="171">
        <f>_xlfn.XLOOKUP($J617,Key!$M:$M,Key!$N:$N)</f>
        <v>1</v>
      </c>
    </row>
    <row r="618" spans="2:12" s="3" customFormat="1" ht="15" customHeight="1" x14ac:dyDescent="0.25">
      <c r="B618" s="73" t="s">
        <v>913</v>
      </c>
      <c r="C618" s="73" t="s">
        <v>13</v>
      </c>
      <c r="D618" s="73" t="s">
        <v>918</v>
      </c>
      <c r="E618" s="73" t="s">
        <v>915</v>
      </c>
      <c r="F618" s="74">
        <v>3.5533000000000001</v>
      </c>
      <c r="G618" s="75">
        <v>10.050000000000001</v>
      </c>
      <c r="H618" s="75">
        <v>8.6199999999999992</v>
      </c>
      <c r="I618" s="73" t="s">
        <v>69</v>
      </c>
      <c r="J618" s="73" t="s">
        <v>2011</v>
      </c>
      <c r="K618" s="173"/>
      <c r="L618" s="172">
        <f>_xlfn.XLOOKUP($J618,Key!$M:$M,Key!$N:$N)</f>
        <v>1</v>
      </c>
    </row>
    <row r="619" spans="2:12" ht="15" customHeight="1" x14ac:dyDescent="0.25">
      <c r="B619" s="70" t="s">
        <v>919</v>
      </c>
      <c r="C619" s="70" t="s">
        <v>6</v>
      </c>
      <c r="D619" s="70" t="s">
        <v>920</v>
      </c>
      <c r="E619" s="70" t="s">
        <v>921</v>
      </c>
      <c r="F619" s="71">
        <v>0.81940000000000002</v>
      </c>
      <c r="G619" s="72">
        <v>2.0699999999999998</v>
      </c>
      <c r="H619" s="72">
        <v>2.14</v>
      </c>
      <c r="I619" s="70" t="s">
        <v>69</v>
      </c>
      <c r="J619" s="70" t="s">
        <v>2011</v>
      </c>
      <c r="L619" s="171">
        <f>_xlfn.XLOOKUP($J619,Key!$M:$M,Key!$N:$N)</f>
        <v>1</v>
      </c>
    </row>
    <row r="620" spans="2:12" ht="15" customHeight="1" x14ac:dyDescent="0.25">
      <c r="B620" s="70" t="s">
        <v>919</v>
      </c>
      <c r="C620" s="70" t="s">
        <v>9</v>
      </c>
      <c r="D620" s="70" t="s">
        <v>922</v>
      </c>
      <c r="E620" s="70" t="s">
        <v>921</v>
      </c>
      <c r="F620" s="71">
        <v>1.1094999999999999</v>
      </c>
      <c r="G620" s="72">
        <v>3.08</v>
      </c>
      <c r="H620" s="72">
        <v>3.85</v>
      </c>
      <c r="I620" s="70" t="s">
        <v>69</v>
      </c>
      <c r="J620" s="70" t="s">
        <v>2011</v>
      </c>
      <c r="L620" s="171">
        <f>_xlfn.XLOOKUP($J620,Key!$M:$M,Key!$N:$N)</f>
        <v>1</v>
      </c>
    </row>
    <row r="621" spans="2:12" ht="15" customHeight="1" x14ac:dyDescent="0.25">
      <c r="B621" s="70" t="s">
        <v>919</v>
      </c>
      <c r="C621" s="70" t="s">
        <v>11</v>
      </c>
      <c r="D621" s="70" t="s">
        <v>923</v>
      </c>
      <c r="E621" s="70" t="s">
        <v>921</v>
      </c>
      <c r="F621" s="71">
        <v>1.7023999999999999</v>
      </c>
      <c r="G621" s="72">
        <v>5.23</v>
      </c>
      <c r="H621" s="72">
        <v>5.97</v>
      </c>
      <c r="I621" s="70" t="s">
        <v>69</v>
      </c>
      <c r="J621" s="70" t="s">
        <v>2011</v>
      </c>
      <c r="L621" s="171">
        <f>_xlfn.XLOOKUP($J621,Key!$M:$M,Key!$N:$N)</f>
        <v>1</v>
      </c>
    </row>
    <row r="622" spans="2:12" s="3" customFormat="1" ht="15" customHeight="1" x14ac:dyDescent="0.25">
      <c r="B622" s="73" t="s">
        <v>919</v>
      </c>
      <c r="C622" s="73" t="s">
        <v>13</v>
      </c>
      <c r="D622" s="73" t="s">
        <v>924</v>
      </c>
      <c r="E622" s="73" t="s">
        <v>921</v>
      </c>
      <c r="F622" s="74">
        <v>2.8815</v>
      </c>
      <c r="G622" s="75">
        <v>10.73</v>
      </c>
      <c r="H622" s="75">
        <v>8.5399999999999991</v>
      </c>
      <c r="I622" s="73" t="s">
        <v>69</v>
      </c>
      <c r="J622" s="73" t="s">
        <v>2011</v>
      </c>
      <c r="K622" s="173"/>
      <c r="L622" s="172">
        <f>_xlfn.XLOOKUP($J622,Key!$M:$M,Key!$N:$N)</f>
        <v>1</v>
      </c>
    </row>
    <row r="623" spans="2:12" ht="15" customHeight="1" x14ac:dyDescent="0.25">
      <c r="B623" s="70" t="s">
        <v>925</v>
      </c>
      <c r="C623" s="70" t="s">
        <v>6</v>
      </c>
      <c r="D623" s="70" t="s">
        <v>926</v>
      </c>
      <c r="E623" s="70" t="s">
        <v>927</v>
      </c>
      <c r="F623" s="71">
        <v>0.96419999999999995</v>
      </c>
      <c r="G623" s="72">
        <v>2.48</v>
      </c>
      <c r="H623" s="72">
        <v>2.64</v>
      </c>
      <c r="I623" s="70" t="s">
        <v>69</v>
      </c>
      <c r="J623" s="70" t="s">
        <v>2011</v>
      </c>
      <c r="L623" s="171">
        <f>_xlfn.XLOOKUP($J623,Key!$M:$M,Key!$N:$N)</f>
        <v>1</v>
      </c>
    </row>
    <row r="624" spans="2:12" ht="15" customHeight="1" x14ac:dyDescent="0.25">
      <c r="B624" s="70" t="s">
        <v>925</v>
      </c>
      <c r="C624" s="70" t="s">
        <v>9</v>
      </c>
      <c r="D624" s="70" t="s">
        <v>928</v>
      </c>
      <c r="E624" s="70" t="s">
        <v>927</v>
      </c>
      <c r="F624" s="71">
        <v>1.2568999999999999</v>
      </c>
      <c r="G624" s="72">
        <v>4.01</v>
      </c>
      <c r="H624" s="72">
        <v>4.42</v>
      </c>
      <c r="I624" s="70" t="s">
        <v>69</v>
      </c>
      <c r="J624" s="70" t="s">
        <v>2011</v>
      </c>
      <c r="L624" s="171">
        <f>_xlfn.XLOOKUP($J624,Key!$M:$M,Key!$N:$N)</f>
        <v>1</v>
      </c>
    </row>
    <row r="625" spans="2:12" ht="15" customHeight="1" x14ac:dyDescent="0.25">
      <c r="B625" s="70" t="s">
        <v>925</v>
      </c>
      <c r="C625" s="70" t="s">
        <v>11</v>
      </c>
      <c r="D625" s="70" t="s">
        <v>929</v>
      </c>
      <c r="E625" s="70" t="s">
        <v>927</v>
      </c>
      <c r="F625" s="71">
        <v>1.8415999999999999</v>
      </c>
      <c r="G625" s="72">
        <v>7</v>
      </c>
      <c r="H625" s="72">
        <v>7.59</v>
      </c>
      <c r="I625" s="70" t="s">
        <v>69</v>
      </c>
      <c r="J625" s="70" t="s">
        <v>2011</v>
      </c>
      <c r="L625" s="171">
        <f>_xlfn.XLOOKUP($J625,Key!$M:$M,Key!$N:$N)</f>
        <v>1</v>
      </c>
    </row>
    <row r="626" spans="2:12" s="3" customFormat="1" ht="15" customHeight="1" x14ac:dyDescent="0.25">
      <c r="B626" s="73" t="s">
        <v>925</v>
      </c>
      <c r="C626" s="73" t="s">
        <v>13</v>
      </c>
      <c r="D626" s="73" t="s">
        <v>930</v>
      </c>
      <c r="E626" s="73" t="s">
        <v>927</v>
      </c>
      <c r="F626" s="74">
        <v>3.1362999999999999</v>
      </c>
      <c r="G626" s="75">
        <v>10.9</v>
      </c>
      <c r="H626" s="75">
        <v>11.9</v>
      </c>
      <c r="I626" s="73" t="s">
        <v>69</v>
      </c>
      <c r="J626" s="73" t="s">
        <v>2011</v>
      </c>
      <c r="K626" s="173"/>
      <c r="L626" s="172">
        <f>_xlfn.XLOOKUP($J626,Key!$M:$M,Key!$N:$N)</f>
        <v>1</v>
      </c>
    </row>
    <row r="627" spans="2:12" ht="15" customHeight="1" x14ac:dyDescent="0.25">
      <c r="B627" s="70" t="s">
        <v>931</v>
      </c>
      <c r="C627" s="70" t="s">
        <v>6</v>
      </c>
      <c r="D627" s="70" t="s">
        <v>932</v>
      </c>
      <c r="E627" s="70" t="s">
        <v>933</v>
      </c>
      <c r="F627" s="71">
        <v>1.0543</v>
      </c>
      <c r="G627" s="72">
        <v>1.83</v>
      </c>
      <c r="H627" s="72">
        <v>2.04</v>
      </c>
      <c r="I627" s="70" t="s">
        <v>69</v>
      </c>
      <c r="J627" s="70" t="s">
        <v>2011</v>
      </c>
      <c r="L627" s="171">
        <f>_xlfn.XLOOKUP($J627,Key!$M:$M,Key!$N:$N)</f>
        <v>1</v>
      </c>
    </row>
    <row r="628" spans="2:12" ht="15" customHeight="1" x14ac:dyDescent="0.25">
      <c r="B628" s="70" t="s">
        <v>931</v>
      </c>
      <c r="C628" s="70" t="s">
        <v>9</v>
      </c>
      <c r="D628" s="70" t="s">
        <v>934</v>
      </c>
      <c r="E628" s="70" t="s">
        <v>933</v>
      </c>
      <c r="F628" s="71">
        <v>1.4722</v>
      </c>
      <c r="G628" s="72">
        <v>3.38</v>
      </c>
      <c r="H628" s="72">
        <v>3.5</v>
      </c>
      <c r="I628" s="70" t="s">
        <v>69</v>
      </c>
      <c r="J628" s="70" t="s">
        <v>2011</v>
      </c>
      <c r="L628" s="171">
        <f>_xlfn.XLOOKUP($J628,Key!$M:$M,Key!$N:$N)</f>
        <v>1</v>
      </c>
    </row>
    <row r="629" spans="2:12" ht="15" customHeight="1" x14ac:dyDescent="0.25">
      <c r="B629" s="70" t="s">
        <v>931</v>
      </c>
      <c r="C629" s="70" t="s">
        <v>11</v>
      </c>
      <c r="D629" s="70" t="s">
        <v>935</v>
      </c>
      <c r="E629" s="70" t="s">
        <v>933</v>
      </c>
      <c r="F629" s="71">
        <v>2.1328</v>
      </c>
      <c r="G629" s="72">
        <v>6.23</v>
      </c>
      <c r="H629" s="72">
        <v>6.37</v>
      </c>
      <c r="I629" s="70" t="s">
        <v>69</v>
      </c>
      <c r="J629" s="70" t="s">
        <v>2011</v>
      </c>
      <c r="L629" s="171">
        <f>_xlfn.XLOOKUP($J629,Key!$M:$M,Key!$N:$N)</f>
        <v>1</v>
      </c>
    </row>
    <row r="630" spans="2:12" s="3" customFormat="1" ht="15" customHeight="1" x14ac:dyDescent="0.25">
      <c r="B630" s="73" t="s">
        <v>931</v>
      </c>
      <c r="C630" s="73" t="s">
        <v>13</v>
      </c>
      <c r="D630" s="73" t="s">
        <v>936</v>
      </c>
      <c r="E630" s="73" t="s">
        <v>933</v>
      </c>
      <c r="F630" s="74">
        <v>3.3940999999999999</v>
      </c>
      <c r="G630" s="75">
        <v>11.27</v>
      </c>
      <c r="H630" s="75">
        <v>11.19</v>
      </c>
      <c r="I630" s="73" t="s">
        <v>69</v>
      </c>
      <c r="J630" s="73" t="s">
        <v>2011</v>
      </c>
      <c r="K630" s="173"/>
      <c r="L630" s="172">
        <f>_xlfn.XLOOKUP($J630,Key!$M:$M,Key!$N:$N)</f>
        <v>1</v>
      </c>
    </row>
    <row r="631" spans="2:12" ht="15" customHeight="1" x14ac:dyDescent="0.25">
      <c r="B631" s="70" t="s">
        <v>937</v>
      </c>
      <c r="C631" s="70" t="s">
        <v>6</v>
      </c>
      <c r="D631" s="70" t="s">
        <v>938</v>
      </c>
      <c r="E631" s="70" t="s">
        <v>939</v>
      </c>
      <c r="F631" s="71">
        <v>1.5573999999999999</v>
      </c>
      <c r="G631" s="72">
        <v>2.2000000000000002</v>
      </c>
      <c r="H631" s="72">
        <v>3.14</v>
      </c>
      <c r="I631" s="70" t="s">
        <v>69</v>
      </c>
      <c r="J631" s="70" t="s">
        <v>2011</v>
      </c>
      <c r="L631" s="171">
        <f>_xlfn.XLOOKUP($J631,Key!$M:$M,Key!$N:$N)</f>
        <v>1</v>
      </c>
    </row>
    <row r="632" spans="2:12" ht="15" customHeight="1" x14ac:dyDescent="0.25">
      <c r="B632" s="70" t="s">
        <v>937</v>
      </c>
      <c r="C632" s="70" t="s">
        <v>9</v>
      </c>
      <c r="D632" s="70" t="s">
        <v>940</v>
      </c>
      <c r="E632" s="70" t="s">
        <v>939</v>
      </c>
      <c r="F632" s="71">
        <v>2.1238999999999999</v>
      </c>
      <c r="G632" s="72">
        <v>2.2000000000000002</v>
      </c>
      <c r="H632" s="72">
        <v>3.32</v>
      </c>
      <c r="I632" s="70" t="s">
        <v>69</v>
      </c>
      <c r="J632" s="70" t="s">
        <v>2011</v>
      </c>
      <c r="L632" s="171">
        <f>_xlfn.XLOOKUP($J632,Key!$M:$M,Key!$N:$N)</f>
        <v>1</v>
      </c>
    </row>
    <row r="633" spans="2:12" ht="15" customHeight="1" x14ac:dyDescent="0.25">
      <c r="B633" s="70" t="s">
        <v>937</v>
      </c>
      <c r="C633" s="70" t="s">
        <v>11</v>
      </c>
      <c r="D633" s="70" t="s">
        <v>941</v>
      </c>
      <c r="E633" s="70" t="s">
        <v>939</v>
      </c>
      <c r="F633" s="71">
        <v>3.3249</v>
      </c>
      <c r="G633" s="72">
        <v>6.71</v>
      </c>
      <c r="H633" s="72">
        <v>7.38</v>
      </c>
      <c r="I633" s="70" t="s">
        <v>69</v>
      </c>
      <c r="J633" s="70" t="s">
        <v>2011</v>
      </c>
      <c r="L633" s="171">
        <f>_xlfn.XLOOKUP($J633,Key!$M:$M,Key!$N:$N)</f>
        <v>1</v>
      </c>
    </row>
    <row r="634" spans="2:12" s="3" customFormat="1" ht="15" customHeight="1" x14ac:dyDescent="0.25">
      <c r="B634" s="73" t="s">
        <v>937</v>
      </c>
      <c r="C634" s="73" t="s">
        <v>13</v>
      </c>
      <c r="D634" s="73" t="s">
        <v>942</v>
      </c>
      <c r="E634" s="73" t="s">
        <v>939</v>
      </c>
      <c r="F634" s="74">
        <v>4.6334</v>
      </c>
      <c r="G634" s="75">
        <v>12.62</v>
      </c>
      <c r="H634" s="75">
        <v>10.96</v>
      </c>
      <c r="I634" s="73" t="s">
        <v>69</v>
      </c>
      <c r="J634" s="73" t="s">
        <v>2011</v>
      </c>
      <c r="K634" s="173"/>
      <c r="L634" s="172">
        <f>_xlfn.XLOOKUP($J634,Key!$M:$M,Key!$N:$N)</f>
        <v>1</v>
      </c>
    </row>
    <row r="635" spans="2:12" ht="15" customHeight="1" x14ac:dyDescent="0.25">
      <c r="B635" s="70" t="s">
        <v>943</v>
      </c>
      <c r="C635" s="70" t="s">
        <v>6</v>
      </c>
      <c r="D635" s="70" t="s">
        <v>944</v>
      </c>
      <c r="E635" s="70" t="s">
        <v>945</v>
      </c>
      <c r="F635" s="71">
        <v>1.7323999999999999</v>
      </c>
      <c r="G635" s="72">
        <v>1.17</v>
      </c>
      <c r="H635" s="72">
        <v>1.1100000000000001</v>
      </c>
      <c r="I635" s="70" t="s">
        <v>69</v>
      </c>
      <c r="J635" s="70" t="s">
        <v>2011</v>
      </c>
      <c r="L635" s="171">
        <f>_xlfn.XLOOKUP($J635,Key!$M:$M,Key!$N:$N)</f>
        <v>1</v>
      </c>
    </row>
    <row r="636" spans="2:12" ht="15" customHeight="1" x14ac:dyDescent="0.25">
      <c r="B636" s="70" t="s">
        <v>943</v>
      </c>
      <c r="C636" s="70" t="s">
        <v>9</v>
      </c>
      <c r="D636" s="70" t="s">
        <v>946</v>
      </c>
      <c r="E636" s="70" t="s">
        <v>945</v>
      </c>
      <c r="F636" s="71">
        <v>1.9794</v>
      </c>
      <c r="G636" s="72">
        <v>1.75</v>
      </c>
      <c r="H636" s="72">
        <v>2.38</v>
      </c>
      <c r="I636" s="70" t="s">
        <v>69</v>
      </c>
      <c r="J636" s="70" t="s">
        <v>2011</v>
      </c>
      <c r="L636" s="171">
        <f>_xlfn.XLOOKUP($J636,Key!$M:$M,Key!$N:$N)</f>
        <v>1</v>
      </c>
    </row>
    <row r="637" spans="2:12" ht="15" customHeight="1" x14ac:dyDescent="0.25">
      <c r="B637" s="70" t="s">
        <v>943</v>
      </c>
      <c r="C637" s="70" t="s">
        <v>11</v>
      </c>
      <c r="D637" s="70" t="s">
        <v>947</v>
      </c>
      <c r="E637" s="70" t="s">
        <v>945</v>
      </c>
      <c r="F637" s="71">
        <v>2.5996999999999999</v>
      </c>
      <c r="G637" s="72">
        <v>4.0599999999999996</v>
      </c>
      <c r="H637" s="72">
        <v>4.3</v>
      </c>
      <c r="I637" s="70" t="s">
        <v>69</v>
      </c>
      <c r="J637" s="70" t="s">
        <v>2011</v>
      </c>
      <c r="L637" s="171">
        <f>_xlfn.XLOOKUP($J637,Key!$M:$M,Key!$N:$N)</f>
        <v>1</v>
      </c>
    </row>
    <row r="638" spans="2:12" s="3" customFormat="1" ht="15" customHeight="1" x14ac:dyDescent="0.25">
      <c r="B638" s="73" t="s">
        <v>943</v>
      </c>
      <c r="C638" s="73" t="s">
        <v>13</v>
      </c>
      <c r="D638" s="73" t="s">
        <v>948</v>
      </c>
      <c r="E638" s="73" t="s">
        <v>945</v>
      </c>
      <c r="F638" s="74">
        <v>3.4639000000000002</v>
      </c>
      <c r="G638" s="75">
        <v>8.52</v>
      </c>
      <c r="H638" s="75">
        <v>7.78</v>
      </c>
      <c r="I638" s="73" t="s">
        <v>69</v>
      </c>
      <c r="J638" s="73" t="s">
        <v>2011</v>
      </c>
      <c r="K638" s="173"/>
      <c r="L638" s="172">
        <f>_xlfn.XLOOKUP($J638,Key!$M:$M,Key!$N:$N)</f>
        <v>1</v>
      </c>
    </row>
    <row r="639" spans="2:12" ht="15" customHeight="1" x14ac:dyDescent="0.25">
      <c r="B639" s="70" t="s">
        <v>949</v>
      </c>
      <c r="C639" s="70" t="s">
        <v>6</v>
      </c>
      <c r="D639" s="70" t="s">
        <v>950</v>
      </c>
      <c r="E639" s="70" t="s">
        <v>951</v>
      </c>
      <c r="F639" s="71">
        <v>1.6477999999999999</v>
      </c>
      <c r="G639" s="72">
        <v>3.51</v>
      </c>
      <c r="H639" s="72">
        <v>2.4900000000000002</v>
      </c>
      <c r="I639" s="70" t="s">
        <v>69</v>
      </c>
      <c r="J639" s="70" t="s">
        <v>2011</v>
      </c>
      <c r="L639" s="171">
        <f>_xlfn.XLOOKUP($J639,Key!$M:$M,Key!$N:$N)</f>
        <v>1</v>
      </c>
    </row>
    <row r="640" spans="2:12" ht="15" customHeight="1" x14ac:dyDescent="0.25">
      <c r="B640" s="70" t="s">
        <v>949</v>
      </c>
      <c r="C640" s="70" t="s">
        <v>9</v>
      </c>
      <c r="D640" s="70" t="s">
        <v>952</v>
      </c>
      <c r="E640" s="70" t="s">
        <v>951</v>
      </c>
      <c r="F640" s="71">
        <v>1.895</v>
      </c>
      <c r="G640" s="72">
        <v>4.13</v>
      </c>
      <c r="H640" s="72">
        <v>3.37</v>
      </c>
      <c r="I640" s="70" t="s">
        <v>69</v>
      </c>
      <c r="J640" s="70" t="s">
        <v>2011</v>
      </c>
      <c r="L640" s="171">
        <f>_xlfn.XLOOKUP($J640,Key!$M:$M,Key!$N:$N)</f>
        <v>1</v>
      </c>
    </row>
    <row r="641" spans="2:12" ht="15" customHeight="1" x14ac:dyDescent="0.25">
      <c r="B641" s="70" t="s">
        <v>949</v>
      </c>
      <c r="C641" s="70" t="s">
        <v>11</v>
      </c>
      <c r="D641" s="70" t="s">
        <v>953</v>
      </c>
      <c r="E641" s="70" t="s">
        <v>951</v>
      </c>
      <c r="F641" s="71">
        <v>2.5198999999999998</v>
      </c>
      <c r="G641" s="72">
        <v>6.26</v>
      </c>
      <c r="H641" s="72">
        <v>5.37</v>
      </c>
      <c r="I641" s="70" t="s">
        <v>69</v>
      </c>
      <c r="J641" s="70" t="s">
        <v>2011</v>
      </c>
      <c r="L641" s="171">
        <f>_xlfn.XLOOKUP($J641,Key!$M:$M,Key!$N:$N)</f>
        <v>1</v>
      </c>
    </row>
    <row r="642" spans="2:12" s="3" customFormat="1" ht="15" customHeight="1" x14ac:dyDescent="0.25">
      <c r="B642" s="73" t="s">
        <v>949</v>
      </c>
      <c r="C642" s="73" t="s">
        <v>13</v>
      </c>
      <c r="D642" s="73" t="s">
        <v>954</v>
      </c>
      <c r="E642" s="73" t="s">
        <v>951</v>
      </c>
      <c r="F642" s="74">
        <v>3.5303</v>
      </c>
      <c r="G642" s="75">
        <v>9.82</v>
      </c>
      <c r="H642" s="75">
        <v>8.0299999999999994</v>
      </c>
      <c r="I642" s="73" t="s">
        <v>69</v>
      </c>
      <c r="J642" s="73" t="s">
        <v>2011</v>
      </c>
      <c r="K642" s="173"/>
      <c r="L642" s="172">
        <f>_xlfn.XLOOKUP($J642,Key!$M:$M,Key!$N:$N)</f>
        <v>1</v>
      </c>
    </row>
    <row r="643" spans="2:12" ht="15" customHeight="1" x14ac:dyDescent="0.25">
      <c r="B643" s="70" t="s">
        <v>955</v>
      </c>
      <c r="C643" s="70" t="s">
        <v>6</v>
      </c>
      <c r="D643" s="70" t="s">
        <v>956</v>
      </c>
      <c r="E643" s="70" t="s">
        <v>957</v>
      </c>
      <c r="F643" s="71">
        <v>1.4229000000000001</v>
      </c>
      <c r="G643" s="72">
        <v>1.37</v>
      </c>
      <c r="H643" s="72">
        <v>1.47</v>
      </c>
      <c r="I643" s="70" t="s">
        <v>69</v>
      </c>
      <c r="J643" s="70" t="s">
        <v>2011</v>
      </c>
      <c r="L643" s="171">
        <f>_xlfn.XLOOKUP($J643,Key!$M:$M,Key!$N:$N)</f>
        <v>1</v>
      </c>
    </row>
    <row r="644" spans="2:12" ht="15" customHeight="1" x14ac:dyDescent="0.25">
      <c r="B644" s="70" t="s">
        <v>955</v>
      </c>
      <c r="C644" s="70" t="s">
        <v>9</v>
      </c>
      <c r="D644" s="70" t="s">
        <v>958</v>
      </c>
      <c r="E644" s="70" t="s">
        <v>957</v>
      </c>
      <c r="F644" s="71">
        <v>1.5972999999999999</v>
      </c>
      <c r="G644" s="72">
        <v>1.89</v>
      </c>
      <c r="H644" s="72">
        <v>2.02</v>
      </c>
      <c r="I644" s="70" t="s">
        <v>69</v>
      </c>
      <c r="J644" s="70" t="s">
        <v>2011</v>
      </c>
      <c r="L644" s="171">
        <f>_xlfn.XLOOKUP($J644,Key!$M:$M,Key!$N:$N)</f>
        <v>1</v>
      </c>
    </row>
    <row r="645" spans="2:12" ht="15" customHeight="1" x14ac:dyDescent="0.25">
      <c r="B645" s="70" t="s">
        <v>955</v>
      </c>
      <c r="C645" s="70" t="s">
        <v>11</v>
      </c>
      <c r="D645" s="70" t="s">
        <v>959</v>
      </c>
      <c r="E645" s="70" t="s">
        <v>957</v>
      </c>
      <c r="F645" s="71">
        <v>2.2722000000000002</v>
      </c>
      <c r="G645" s="72">
        <v>4</v>
      </c>
      <c r="H645" s="72">
        <v>4.43</v>
      </c>
      <c r="I645" s="70" t="s">
        <v>69</v>
      </c>
      <c r="J645" s="70" t="s">
        <v>2011</v>
      </c>
      <c r="L645" s="171">
        <f>_xlfn.XLOOKUP($J645,Key!$M:$M,Key!$N:$N)</f>
        <v>1</v>
      </c>
    </row>
    <row r="646" spans="2:12" s="3" customFormat="1" ht="15" customHeight="1" x14ac:dyDescent="0.25">
      <c r="B646" s="73" t="s">
        <v>955</v>
      </c>
      <c r="C646" s="73" t="s">
        <v>13</v>
      </c>
      <c r="D646" s="73" t="s">
        <v>960</v>
      </c>
      <c r="E646" s="73" t="s">
        <v>957</v>
      </c>
      <c r="F646" s="74">
        <v>3.3894000000000002</v>
      </c>
      <c r="G646" s="75">
        <v>7.97</v>
      </c>
      <c r="H646" s="75">
        <v>6.98</v>
      </c>
      <c r="I646" s="73" t="s">
        <v>69</v>
      </c>
      <c r="J646" s="73" t="s">
        <v>2011</v>
      </c>
      <c r="K646" s="173"/>
      <c r="L646" s="172">
        <f>_xlfn.XLOOKUP($J646,Key!$M:$M,Key!$N:$N)</f>
        <v>1</v>
      </c>
    </row>
    <row r="647" spans="2:12" ht="15" customHeight="1" x14ac:dyDescent="0.25">
      <c r="B647" s="70" t="s">
        <v>961</v>
      </c>
      <c r="C647" s="70" t="s">
        <v>6</v>
      </c>
      <c r="D647" s="70" t="s">
        <v>962</v>
      </c>
      <c r="E647" s="70" t="s">
        <v>963</v>
      </c>
      <c r="F647" s="71">
        <v>2.0436999999999999</v>
      </c>
      <c r="G647" s="72">
        <v>1.82</v>
      </c>
      <c r="H647" s="72">
        <v>2.27</v>
      </c>
      <c r="I647" s="70" t="s">
        <v>69</v>
      </c>
      <c r="J647" s="70" t="s">
        <v>2011</v>
      </c>
      <c r="L647" s="171">
        <f>_xlfn.XLOOKUP($J647,Key!$M:$M,Key!$N:$N)</f>
        <v>1</v>
      </c>
    </row>
    <row r="648" spans="2:12" ht="15" customHeight="1" x14ac:dyDescent="0.25">
      <c r="B648" s="70" t="s">
        <v>961</v>
      </c>
      <c r="C648" s="70" t="s">
        <v>9</v>
      </c>
      <c r="D648" s="70" t="s">
        <v>964</v>
      </c>
      <c r="E648" s="70" t="s">
        <v>963</v>
      </c>
      <c r="F648" s="71">
        <v>2.4657</v>
      </c>
      <c r="G648" s="72">
        <v>3.14</v>
      </c>
      <c r="H648" s="72">
        <v>3.23</v>
      </c>
      <c r="I648" s="70" t="s">
        <v>69</v>
      </c>
      <c r="J648" s="70" t="s">
        <v>2011</v>
      </c>
      <c r="L648" s="171">
        <f>_xlfn.XLOOKUP($J648,Key!$M:$M,Key!$N:$N)</f>
        <v>1</v>
      </c>
    </row>
    <row r="649" spans="2:12" ht="15" customHeight="1" x14ac:dyDescent="0.25">
      <c r="B649" s="70" t="s">
        <v>961</v>
      </c>
      <c r="C649" s="70" t="s">
        <v>11</v>
      </c>
      <c r="D649" s="70" t="s">
        <v>965</v>
      </c>
      <c r="E649" s="70" t="s">
        <v>963</v>
      </c>
      <c r="F649" s="71">
        <v>2.9981</v>
      </c>
      <c r="G649" s="72">
        <v>6.19</v>
      </c>
      <c r="H649" s="72">
        <v>5.37</v>
      </c>
      <c r="I649" s="70" t="s">
        <v>69</v>
      </c>
      <c r="J649" s="70" t="s">
        <v>2011</v>
      </c>
      <c r="L649" s="171">
        <f>_xlfn.XLOOKUP($J649,Key!$M:$M,Key!$N:$N)</f>
        <v>1</v>
      </c>
    </row>
    <row r="650" spans="2:12" s="3" customFormat="1" ht="15" customHeight="1" x14ac:dyDescent="0.25">
      <c r="B650" s="73" t="s">
        <v>961</v>
      </c>
      <c r="C650" s="73" t="s">
        <v>13</v>
      </c>
      <c r="D650" s="73" t="s">
        <v>966</v>
      </c>
      <c r="E650" s="73" t="s">
        <v>963</v>
      </c>
      <c r="F650" s="74">
        <v>3.8685</v>
      </c>
      <c r="G650" s="75">
        <v>9.26</v>
      </c>
      <c r="H650" s="75">
        <v>7.85</v>
      </c>
      <c r="I650" s="73" t="s">
        <v>69</v>
      </c>
      <c r="J650" s="73" t="s">
        <v>2011</v>
      </c>
      <c r="K650" s="173"/>
      <c r="L650" s="172">
        <f>_xlfn.XLOOKUP($J650,Key!$M:$M,Key!$N:$N)</f>
        <v>1</v>
      </c>
    </row>
    <row r="651" spans="2:12" ht="15" customHeight="1" x14ac:dyDescent="0.25">
      <c r="B651" s="70" t="s">
        <v>967</v>
      </c>
      <c r="C651" s="70" t="s">
        <v>6</v>
      </c>
      <c r="D651" s="70" t="s">
        <v>968</v>
      </c>
      <c r="E651" s="70" t="s">
        <v>969</v>
      </c>
      <c r="F651" s="71">
        <v>1.4114</v>
      </c>
      <c r="G651" s="72">
        <v>1.49</v>
      </c>
      <c r="H651" s="72">
        <v>1.31</v>
      </c>
      <c r="I651" s="70" t="s">
        <v>69</v>
      </c>
      <c r="J651" s="70" t="s">
        <v>2011</v>
      </c>
      <c r="L651" s="171">
        <f>_xlfn.XLOOKUP($J651,Key!$M:$M,Key!$N:$N)</f>
        <v>1</v>
      </c>
    </row>
    <row r="652" spans="2:12" ht="15" customHeight="1" x14ac:dyDescent="0.25">
      <c r="B652" s="70" t="s">
        <v>967</v>
      </c>
      <c r="C652" s="70" t="s">
        <v>9</v>
      </c>
      <c r="D652" s="70" t="s">
        <v>970</v>
      </c>
      <c r="E652" s="70" t="s">
        <v>969</v>
      </c>
      <c r="F652" s="71">
        <v>1.4986999999999999</v>
      </c>
      <c r="G652" s="72">
        <v>1.89</v>
      </c>
      <c r="H652" s="72">
        <v>1.74</v>
      </c>
      <c r="I652" s="70" t="s">
        <v>69</v>
      </c>
      <c r="J652" s="70" t="s">
        <v>2011</v>
      </c>
      <c r="L652" s="171">
        <f>_xlfn.XLOOKUP($J652,Key!$M:$M,Key!$N:$N)</f>
        <v>1</v>
      </c>
    </row>
    <row r="653" spans="2:12" ht="15" customHeight="1" x14ac:dyDescent="0.25">
      <c r="B653" s="70" t="s">
        <v>967</v>
      </c>
      <c r="C653" s="70" t="s">
        <v>11</v>
      </c>
      <c r="D653" s="70" t="s">
        <v>971</v>
      </c>
      <c r="E653" s="70" t="s">
        <v>969</v>
      </c>
      <c r="F653" s="71">
        <v>2.1516000000000002</v>
      </c>
      <c r="G653" s="72">
        <v>2.62</v>
      </c>
      <c r="H653" s="72">
        <v>2.93</v>
      </c>
      <c r="I653" s="70" t="s">
        <v>69</v>
      </c>
      <c r="J653" s="70" t="s">
        <v>2011</v>
      </c>
      <c r="L653" s="171">
        <f>_xlfn.XLOOKUP($J653,Key!$M:$M,Key!$N:$N)</f>
        <v>1</v>
      </c>
    </row>
    <row r="654" spans="2:12" s="3" customFormat="1" ht="15" customHeight="1" x14ac:dyDescent="0.25">
      <c r="B654" s="73" t="s">
        <v>967</v>
      </c>
      <c r="C654" s="73" t="s">
        <v>13</v>
      </c>
      <c r="D654" s="73" t="s">
        <v>972</v>
      </c>
      <c r="E654" s="73" t="s">
        <v>969</v>
      </c>
      <c r="F654" s="74">
        <v>2.9981</v>
      </c>
      <c r="G654" s="75">
        <v>6.86</v>
      </c>
      <c r="H654" s="75">
        <v>6.48</v>
      </c>
      <c r="I654" s="73" t="s">
        <v>69</v>
      </c>
      <c r="J654" s="73" t="s">
        <v>2011</v>
      </c>
      <c r="K654" s="173"/>
      <c r="L654" s="172">
        <f>_xlfn.XLOOKUP($J654,Key!$M:$M,Key!$N:$N)</f>
        <v>1</v>
      </c>
    </row>
    <row r="655" spans="2:12" ht="15" customHeight="1" x14ac:dyDescent="0.25">
      <c r="B655" s="70" t="s">
        <v>973</v>
      </c>
      <c r="C655" s="70" t="s">
        <v>6</v>
      </c>
      <c r="D655" s="70" t="s">
        <v>974</v>
      </c>
      <c r="E655" s="70" t="s">
        <v>975</v>
      </c>
      <c r="F655" s="71">
        <v>0.47189999999999999</v>
      </c>
      <c r="G655" s="72">
        <v>2.5099999999999998</v>
      </c>
      <c r="H655" s="72">
        <v>2.94</v>
      </c>
      <c r="I655" s="70" t="s">
        <v>69</v>
      </c>
      <c r="J655" s="70" t="s">
        <v>2011</v>
      </c>
      <c r="L655" s="171">
        <f>_xlfn.XLOOKUP($J655,Key!$M:$M,Key!$N:$N)</f>
        <v>1</v>
      </c>
    </row>
    <row r="656" spans="2:12" ht="15" customHeight="1" x14ac:dyDescent="0.25">
      <c r="B656" s="70" t="s">
        <v>973</v>
      </c>
      <c r="C656" s="70" t="s">
        <v>9</v>
      </c>
      <c r="D656" s="70" t="s">
        <v>976</v>
      </c>
      <c r="E656" s="70" t="s">
        <v>975</v>
      </c>
      <c r="F656" s="71">
        <v>0.6028</v>
      </c>
      <c r="G656" s="72">
        <v>3.19</v>
      </c>
      <c r="H656" s="72">
        <v>4.03</v>
      </c>
      <c r="I656" s="70" t="s">
        <v>69</v>
      </c>
      <c r="J656" s="70" t="s">
        <v>2011</v>
      </c>
      <c r="L656" s="171">
        <f>_xlfn.XLOOKUP($J656,Key!$M:$M,Key!$N:$N)</f>
        <v>1</v>
      </c>
    </row>
    <row r="657" spans="2:12" ht="15" customHeight="1" x14ac:dyDescent="0.25">
      <c r="B657" s="70" t="s">
        <v>973</v>
      </c>
      <c r="C657" s="70" t="s">
        <v>11</v>
      </c>
      <c r="D657" s="70" t="s">
        <v>977</v>
      </c>
      <c r="E657" s="70" t="s">
        <v>975</v>
      </c>
      <c r="F657" s="71">
        <v>0.86060000000000003</v>
      </c>
      <c r="G657" s="72">
        <v>4.24</v>
      </c>
      <c r="H657" s="72">
        <v>5.33</v>
      </c>
      <c r="I657" s="70" t="s">
        <v>69</v>
      </c>
      <c r="J657" s="70" t="s">
        <v>2011</v>
      </c>
      <c r="L657" s="171">
        <f>_xlfn.XLOOKUP($J657,Key!$M:$M,Key!$N:$N)</f>
        <v>1</v>
      </c>
    </row>
    <row r="658" spans="2:12" s="3" customFormat="1" ht="15" customHeight="1" x14ac:dyDescent="0.25">
      <c r="B658" s="73" t="s">
        <v>973</v>
      </c>
      <c r="C658" s="73" t="s">
        <v>13</v>
      </c>
      <c r="D658" s="73" t="s">
        <v>978</v>
      </c>
      <c r="E658" s="73" t="s">
        <v>975</v>
      </c>
      <c r="F658" s="74">
        <v>1.2857000000000001</v>
      </c>
      <c r="G658" s="75">
        <v>5.17</v>
      </c>
      <c r="H658" s="75">
        <v>7.15</v>
      </c>
      <c r="I658" s="73" t="s">
        <v>69</v>
      </c>
      <c r="J658" s="73" t="s">
        <v>2011</v>
      </c>
      <c r="K658" s="173"/>
      <c r="L658" s="172">
        <f>_xlfn.XLOOKUP($J658,Key!$M:$M,Key!$N:$N)</f>
        <v>1</v>
      </c>
    </row>
    <row r="659" spans="2:12" ht="15" customHeight="1" x14ac:dyDescent="0.25">
      <c r="B659" s="70" t="s">
        <v>979</v>
      </c>
      <c r="C659" s="70" t="s">
        <v>6</v>
      </c>
      <c r="D659" s="70" t="s">
        <v>980</v>
      </c>
      <c r="E659" s="70" t="s">
        <v>981</v>
      </c>
      <c r="F659" s="71">
        <v>0.51100000000000001</v>
      </c>
      <c r="G659" s="72">
        <v>2.5299999999999998</v>
      </c>
      <c r="H659" s="72">
        <v>2.5099999999999998</v>
      </c>
      <c r="I659" s="70" t="s">
        <v>69</v>
      </c>
      <c r="J659" s="70" t="s">
        <v>2011</v>
      </c>
      <c r="L659" s="171">
        <f>_xlfn.XLOOKUP($J659,Key!$M:$M,Key!$N:$N)</f>
        <v>1</v>
      </c>
    </row>
    <row r="660" spans="2:12" ht="15" customHeight="1" x14ac:dyDescent="0.25">
      <c r="B660" s="70" t="s">
        <v>979</v>
      </c>
      <c r="C660" s="70" t="s">
        <v>9</v>
      </c>
      <c r="D660" s="70" t="s">
        <v>982</v>
      </c>
      <c r="E660" s="70" t="s">
        <v>981</v>
      </c>
      <c r="F660" s="71">
        <v>0.63460000000000005</v>
      </c>
      <c r="G660" s="72">
        <v>3.14</v>
      </c>
      <c r="H660" s="72">
        <v>2.76</v>
      </c>
      <c r="I660" s="70" t="s">
        <v>69</v>
      </c>
      <c r="J660" s="70" t="s">
        <v>2011</v>
      </c>
      <c r="L660" s="171">
        <f>_xlfn.XLOOKUP($J660,Key!$M:$M,Key!$N:$N)</f>
        <v>1</v>
      </c>
    </row>
    <row r="661" spans="2:12" ht="15" customHeight="1" x14ac:dyDescent="0.25">
      <c r="B661" s="70" t="s">
        <v>979</v>
      </c>
      <c r="C661" s="70" t="s">
        <v>11</v>
      </c>
      <c r="D661" s="70" t="s">
        <v>983</v>
      </c>
      <c r="E661" s="70" t="s">
        <v>981</v>
      </c>
      <c r="F661" s="71">
        <v>0.92930000000000001</v>
      </c>
      <c r="G661" s="72">
        <v>4.4800000000000004</v>
      </c>
      <c r="H661" s="72">
        <v>5.31</v>
      </c>
      <c r="I661" s="70" t="s">
        <v>69</v>
      </c>
      <c r="J661" s="70" t="s">
        <v>2011</v>
      </c>
      <c r="L661" s="171">
        <f>_xlfn.XLOOKUP($J661,Key!$M:$M,Key!$N:$N)</f>
        <v>1</v>
      </c>
    </row>
    <row r="662" spans="2:12" s="3" customFormat="1" ht="15" customHeight="1" x14ac:dyDescent="0.25">
      <c r="B662" s="73" t="s">
        <v>979</v>
      </c>
      <c r="C662" s="73" t="s">
        <v>13</v>
      </c>
      <c r="D662" s="73" t="s">
        <v>984</v>
      </c>
      <c r="E662" s="73" t="s">
        <v>981</v>
      </c>
      <c r="F662" s="74">
        <v>1.6292</v>
      </c>
      <c r="G662" s="75">
        <v>7.15</v>
      </c>
      <c r="H662" s="75">
        <v>7.76</v>
      </c>
      <c r="I662" s="73" t="s">
        <v>69</v>
      </c>
      <c r="J662" s="73" t="s">
        <v>2011</v>
      </c>
      <c r="K662" s="173"/>
      <c r="L662" s="172">
        <f>_xlfn.XLOOKUP($J662,Key!$M:$M,Key!$N:$N)</f>
        <v>1</v>
      </c>
    </row>
    <row r="663" spans="2:12" ht="15" customHeight="1" x14ac:dyDescent="0.25">
      <c r="B663" s="70" t="s">
        <v>985</v>
      </c>
      <c r="C663" s="70" t="s">
        <v>6</v>
      </c>
      <c r="D663" s="70" t="s">
        <v>986</v>
      </c>
      <c r="E663" s="70" t="s">
        <v>987</v>
      </c>
      <c r="F663" s="71">
        <v>0.49959999999999999</v>
      </c>
      <c r="G663" s="72">
        <v>2.0299999999999998</v>
      </c>
      <c r="H663" s="72">
        <v>2.48</v>
      </c>
      <c r="I663" s="70" t="s">
        <v>69</v>
      </c>
      <c r="J663" s="70" t="s">
        <v>2011</v>
      </c>
      <c r="L663" s="171">
        <f>_xlfn.XLOOKUP($J663,Key!$M:$M,Key!$N:$N)</f>
        <v>1</v>
      </c>
    </row>
    <row r="664" spans="2:12" ht="15" customHeight="1" x14ac:dyDescent="0.25">
      <c r="B664" s="70" t="s">
        <v>985</v>
      </c>
      <c r="C664" s="70" t="s">
        <v>9</v>
      </c>
      <c r="D664" s="70" t="s">
        <v>988</v>
      </c>
      <c r="E664" s="70" t="s">
        <v>987</v>
      </c>
      <c r="F664" s="71">
        <v>0.66959999999999997</v>
      </c>
      <c r="G664" s="72">
        <v>2.73</v>
      </c>
      <c r="H664" s="72">
        <v>3.37</v>
      </c>
      <c r="I664" s="70" t="s">
        <v>69</v>
      </c>
      <c r="J664" s="70" t="s">
        <v>2011</v>
      </c>
      <c r="L664" s="171">
        <f>_xlfn.XLOOKUP($J664,Key!$M:$M,Key!$N:$N)</f>
        <v>1</v>
      </c>
    </row>
    <row r="665" spans="2:12" ht="15" customHeight="1" x14ac:dyDescent="0.25">
      <c r="B665" s="70" t="s">
        <v>985</v>
      </c>
      <c r="C665" s="70" t="s">
        <v>11</v>
      </c>
      <c r="D665" s="70" t="s">
        <v>989</v>
      </c>
      <c r="E665" s="70" t="s">
        <v>987</v>
      </c>
      <c r="F665" s="71">
        <v>0.9718</v>
      </c>
      <c r="G665" s="72">
        <v>4.16</v>
      </c>
      <c r="H665" s="72">
        <v>5.36</v>
      </c>
      <c r="I665" s="70" t="s">
        <v>69</v>
      </c>
      <c r="J665" s="70" t="s">
        <v>2011</v>
      </c>
      <c r="L665" s="171">
        <f>_xlfn.XLOOKUP($J665,Key!$M:$M,Key!$N:$N)</f>
        <v>1</v>
      </c>
    </row>
    <row r="666" spans="2:12" s="3" customFormat="1" ht="15" customHeight="1" x14ac:dyDescent="0.25">
      <c r="B666" s="73" t="s">
        <v>985</v>
      </c>
      <c r="C666" s="73" t="s">
        <v>13</v>
      </c>
      <c r="D666" s="73" t="s">
        <v>990</v>
      </c>
      <c r="E666" s="73" t="s">
        <v>987</v>
      </c>
      <c r="F666" s="74">
        <v>1.7434000000000001</v>
      </c>
      <c r="G666" s="75">
        <v>7.39</v>
      </c>
      <c r="H666" s="75">
        <v>8.26</v>
      </c>
      <c r="I666" s="73" t="s">
        <v>69</v>
      </c>
      <c r="J666" s="73" t="s">
        <v>2011</v>
      </c>
      <c r="K666" s="173"/>
      <c r="L666" s="172">
        <f>_xlfn.XLOOKUP($J666,Key!$M:$M,Key!$N:$N)</f>
        <v>1</v>
      </c>
    </row>
    <row r="667" spans="2:12" ht="15" customHeight="1" x14ac:dyDescent="0.25">
      <c r="B667" s="70" t="s">
        <v>991</v>
      </c>
      <c r="C667" s="70" t="s">
        <v>6</v>
      </c>
      <c r="D667" s="70" t="s">
        <v>992</v>
      </c>
      <c r="E667" s="70" t="s">
        <v>993</v>
      </c>
      <c r="F667" s="71">
        <v>0.76339999999999997</v>
      </c>
      <c r="G667" s="72">
        <v>2.5499999999999998</v>
      </c>
      <c r="H667" s="72">
        <v>2.82</v>
      </c>
      <c r="I667" s="70" t="s">
        <v>1995</v>
      </c>
      <c r="J667" s="70" t="s">
        <v>1996</v>
      </c>
      <c r="L667" s="171">
        <f>_xlfn.XLOOKUP($J667,Key!$M:$M,Key!$N:$N)</f>
        <v>1.37</v>
      </c>
    </row>
    <row r="668" spans="2:12" ht="15" customHeight="1" x14ac:dyDescent="0.25">
      <c r="B668" s="70" t="s">
        <v>991</v>
      </c>
      <c r="C668" s="70" t="s">
        <v>9</v>
      </c>
      <c r="D668" s="70" t="s">
        <v>994</v>
      </c>
      <c r="E668" s="70" t="s">
        <v>993</v>
      </c>
      <c r="F668" s="71">
        <v>0.90049999999999997</v>
      </c>
      <c r="G668" s="72">
        <v>3.61</v>
      </c>
      <c r="H668" s="72">
        <v>4.09</v>
      </c>
      <c r="I668" s="70" t="s">
        <v>1995</v>
      </c>
      <c r="J668" s="70" t="s">
        <v>1996</v>
      </c>
      <c r="L668" s="171">
        <f>_xlfn.XLOOKUP($J668,Key!$M:$M,Key!$N:$N)</f>
        <v>1.37</v>
      </c>
    </row>
    <row r="669" spans="2:12" ht="15" customHeight="1" x14ac:dyDescent="0.25">
      <c r="B669" s="70" t="s">
        <v>991</v>
      </c>
      <c r="C669" s="70" t="s">
        <v>11</v>
      </c>
      <c r="D669" s="70" t="s">
        <v>995</v>
      </c>
      <c r="E669" s="70" t="s">
        <v>993</v>
      </c>
      <c r="F669" s="71">
        <v>1.3301000000000001</v>
      </c>
      <c r="G669" s="72">
        <v>5.71</v>
      </c>
      <c r="H669" s="72">
        <v>6.53</v>
      </c>
      <c r="I669" s="70" t="s">
        <v>1995</v>
      </c>
      <c r="J669" s="70" t="s">
        <v>1996</v>
      </c>
      <c r="L669" s="171">
        <f>_xlfn.XLOOKUP($J669,Key!$M:$M,Key!$N:$N)</f>
        <v>1.37</v>
      </c>
    </row>
    <row r="670" spans="2:12" s="3" customFormat="1" ht="15" customHeight="1" x14ac:dyDescent="0.25">
      <c r="B670" s="73" t="s">
        <v>991</v>
      </c>
      <c r="C670" s="73" t="s">
        <v>13</v>
      </c>
      <c r="D670" s="73" t="s">
        <v>996</v>
      </c>
      <c r="E670" s="73" t="s">
        <v>993</v>
      </c>
      <c r="F670" s="74">
        <v>2.1046</v>
      </c>
      <c r="G670" s="75">
        <v>9.02</v>
      </c>
      <c r="H670" s="75">
        <v>8.94</v>
      </c>
      <c r="I670" s="73" t="s">
        <v>1995</v>
      </c>
      <c r="J670" s="73" t="s">
        <v>1996</v>
      </c>
      <c r="K670" s="173"/>
      <c r="L670" s="172">
        <f>_xlfn.XLOOKUP($J670,Key!$M:$M,Key!$N:$N)</f>
        <v>1.37</v>
      </c>
    </row>
    <row r="671" spans="2:12" ht="15" customHeight="1" x14ac:dyDescent="0.25">
      <c r="B671" s="70" t="s">
        <v>997</v>
      </c>
      <c r="C671" s="70" t="s">
        <v>6</v>
      </c>
      <c r="D671" s="70" t="s">
        <v>998</v>
      </c>
      <c r="E671" s="70" t="s">
        <v>999</v>
      </c>
      <c r="F671" s="71">
        <v>0.63819999999999999</v>
      </c>
      <c r="G671" s="72">
        <v>3.18</v>
      </c>
      <c r="H671" s="72">
        <v>4.25</v>
      </c>
      <c r="I671" s="70" t="s">
        <v>1988</v>
      </c>
      <c r="J671" s="70" t="s">
        <v>2222</v>
      </c>
      <c r="L671" s="171">
        <f>_xlfn.XLOOKUP($J671,Key!$M:$M,Key!$N:$N)</f>
        <v>1.08</v>
      </c>
    </row>
    <row r="672" spans="2:12" ht="15" customHeight="1" x14ac:dyDescent="0.25">
      <c r="B672" s="70" t="s">
        <v>997</v>
      </c>
      <c r="C672" s="70" t="s">
        <v>9</v>
      </c>
      <c r="D672" s="70" t="s">
        <v>1000</v>
      </c>
      <c r="E672" s="70" t="s">
        <v>999</v>
      </c>
      <c r="F672" s="71">
        <v>0.86180000000000001</v>
      </c>
      <c r="G672" s="72">
        <v>4.59</v>
      </c>
      <c r="H672" s="72">
        <v>5.9</v>
      </c>
      <c r="I672" s="70" t="s">
        <v>1988</v>
      </c>
      <c r="J672" s="70" t="s">
        <v>2222</v>
      </c>
      <c r="L672" s="171">
        <f>_xlfn.XLOOKUP($J672,Key!$M:$M,Key!$N:$N)</f>
        <v>1.08</v>
      </c>
    </row>
    <row r="673" spans="2:12" ht="15" customHeight="1" x14ac:dyDescent="0.25">
      <c r="B673" s="70" t="s">
        <v>997</v>
      </c>
      <c r="C673" s="70" t="s">
        <v>11</v>
      </c>
      <c r="D673" s="70" t="s">
        <v>1001</v>
      </c>
      <c r="E673" s="70" t="s">
        <v>999</v>
      </c>
      <c r="F673" s="71">
        <v>1.2704</v>
      </c>
      <c r="G673" s="72">
        <v>6.77</v>
      </c>
      <c r="H673" s="72">
        <v>8.19</v>
      </c>
      <c r="I673" s="70" t="s">
        <v>1988</v>
      </c>
      <c r="J673" s="70" t="s">
        <v>2222</v>
      </c>
      <c r="L673" s="171">
        <f>_xlfn.XLOOKUP($J673,Key!$M:$M,Key!$N:$N)</f>
        <v>1.08</v>
      </c>
    </row>
    <row r="674" spans="2:12" s="3" customFormat="1" ht="15" customHeight="1" x14ac:dyDescent="0.25">
      <c r="B674" s="73" t="s">
        <v>997</v>
      </c>
      <c r="C674" s="73" t="s">
        <v>13</v>
      </c>
      <c r="D674" s="73" t="s">
        <v>1002</v>
      </c>
      <c r="E674" s="73" t="s">
        <v>999</v>
      </c>
      <c r="F674" s="74">
        <v>1.9701</v>
      </c>
      <c r="G674" s="75">
        <v>10.29</v>
      </c>
      <c r="H674" s="75">
        <v>11.61</v>
      </c>
      <c r="I674" s="73" t="s">
        <v>1988</v>
      </c>
      <c r="J674" s="73" t="s">
        <v>2222</v>
      </c>
      <c r="K674" s="173"/>
      <c r="L674" s="172">
        <f>_xlfn.XLOOKUP($J674,Key!$M:$M,Key!$N:$N)</f>
        <v>1.08</v>
      </c>
    </row>
    <row r="675" spans="2:12" ht="15" customHeight="1" x14ac:dyDescent="0.25">
      <c r="B675" s="70" t="s">
        <v>1003</v>
      </c>
      <c r="C675" s="70" t="s">
        <v>6</v>
      </c>
      <c r="D675" s="70" t="s">
        <v>1004</v>
      </c>
      <c r="E675" s="70" t="s">
        <v>1005</v>
      </c>
      <c r="F675" s="71">
        <v>0.64059999999999995</v>
      </c>
      <c r="G675" s="72">
        <v>2.64</v>
      </c>
      <c r="H675" s="72">
        <v>2.5</v>
      </c>
      <c r="I675" s="70" t="s">
        <v>1988</v>
      </c>
      <c r="J675" s="70" t="s">
        <v>2222</v>
      </c>
      <c r="L675" s="171">
        <f>_xlfn.XLOOKUP($J675,Key!$M:$M,Key!$N:$N)</f>
        <v>1.08</v>
      </c>
    </row>
    <row r="676" spans="2:12" ht="15" customHeight="1" x14ac:dyDescent="0.25">
      <c r="B676" s="70" t="s">
        <v>1003</v>
      </c>
      <c r="C676" s="70" t="s">
        <v>9</v>
      </c>
      <c r="D676" s="70" t="s">
        <v>1006</v>
      </c>
      <c r="E676" s="70" t="s">
        <v>1005</v>
      </c>
      <c r="F676" s="71">
        <v>0.88049999999999995</v>
      </c>
      <c r="G676" s="72">
        <v>3.56</v>
      </c>
      <c r="H676" s="72">
        <v>3.44</v>
      </c>
      <c r="I676" s="70" t="s">
        <v>1988</v>
      </c>
      <c r="J676" s="70" t="s">
        <v>2222</v>
      </c>
      <c r="L676" s="171">
        <f>_xlfn.XLOOKUP($J676,Key!$M:$M,Key!$N:$N)</f>
        <v>1.08</v>
      </c>
    </row>
    <row r="677" spans="2:12" ht="15" customHeight="1" x14ac:dyDescent="0.25">
      <c r="B677" s="70" t="s">
        <v>1003</v>
      </c>
      <c r="C677" s="70" t="s">
        <v>11</v>
      </c>
      <c r="D677" s="70" t="s">
        <v>1007</v>
      </c>
      <c r="E677" s="70" t="s">
        <v>1005</v>
      </c>
      <c r="F677" s="71">
        <v>1.3219000000000001</v>
      </c>
      <c r="G677" s="72">
        <v>5.43</v>
      </c>
      <c r="H677" s="72">
        <v>5.48</v>
      </c>
      <c r="I677" s="70" t="s">
        <v>1988</v>
      </c>
      <c r="J677" s="70" t="s">
        <v>2222</v>
      </c>
      <c r="L677" s="171">
        <f>_xlfn.XLOOKUP($J677,Key!$M:$M,Key!$N:$N)</f>
        <v>1.08</v>
      </c>
    </row>
    <row r="678" spans="2:12" s="3" customFormat="1" ht="15" customHeight="1" x14ac:dyDescent="0.25">
      <c r="B678" s="73" t="s">
        <v>1003</v>
      </c>
      <c r="C678" s="73" t="s">
        <v>13</v>
      </c>
      <c r="D678" s="73" t="s">
        <v>1008</v>
      </c>
      <c r="E678" s="73" t="s">
        <v>1005</v>
      </c>
      <c r="F678" s="74">
        <v>2.5320999999999998</v>
      </c>
      <c r="G678" s="75">
        <v>9.5500000000000007</v>
      </c>
      <c r="H678" s="75">
        <v>9.7100000000000009</v>
      </c>
      <c r="I678" s="73" t="s">
        <v>1988</v>
      </c>
      <c r="J678" s="73" t="s">
        <v>2222</v>
      </c>
      <c r="K678" s="173"/>
      <c r="L678" s="172">
        <f>_xlfn.XLOOKUP($J678,Key!$M:$M,Key!$N:$N)</f>
        <v>1.08</v>
      </c>
    </row>
    <row r="679" spans="2:12" ht="15" customHeight="1" x14ac:dyDescent="0.25">
      <c r="B679" s="70" t="s">
        <v>1009</v>
      </c>
      <c r="C679" s="70" t="s">
        <v>6</v>
      </c>
      <c r="D679" s="70" t="s">
        <v>1010</v>
      </c>
      <c r="E679" s="70" t="s">
        <v>1011</v>
      </c>
      <c r="F679" s="71">
        <v>0.57740000000000002</v>
      </c>
      <c r="G679" s="72">
        <v>2.31</v>
      </c>
      <c r="H679" s="72">
        <v>2.67</v>
      </c>
      <c r="I679" s="70" t="s">
        <v>69</v>
      </c>
      <c r="J679" s="70" t="s">
        <v>2011</v>
      </c>
      <c r="L679" s="171">
        <f>_xlfn.XLOOKUP($J679,Key!$M:$M,Key!$N:$N)</f>
        <v>1</v>
      </c>
    </row>
    <row r="680" spans="2:12" ht="15" customHeight="1" x14ac:dyDescent="0.25">
      <c r="B680" s="70" t="s">
        <v>1009</v>
      </c>
      <c r="C680" s="70" t="s">
        <v>9</v>
      </c>
      <c r="D680" s="70" t="s">
        <v>1012</v>
      </c>
      <c r="E680" s="70" t="s">
        <v>1011</v>
      </c>
      <c r="F680" s="71">
        <v>0.7681</v>
      </c>
      <c r="G680" s="72">
        <v>3.13</v>
      </c>
      <c r="H680" s="72">
        <v>3.61</v>
      </c>
      <c r="I680" s="70" t="s">
        <v>69</v>
      </c>
      <c r="J680" s="70" t="s">
        <v>2011</v>
      </c>
      <c r="L680" s="171">
        <f>_xlfn.XLOOKUP($J680,Key!$M:$M,Key!$N:$N)</f>
        <v>1</v>
      </c>
    </row>
    <row r="681" spans="2:12" ht="15" customHeight="1" x14ac:dyDescent="0.25">
      <c r="B681" s="70" t="s">
        <v>1009</v>
      </c>
      <c r="C681" s="70" t="s">
        <v>11</v>
      </c>
      <c r="D681" s="70" t="s">
        <v>1013</v>
      </c>
      <c r="E681" s="70" t="s">
        <v>1011</v>
      </c>
      <c r="F681" s="71">
        <v>1.1065</v>
      </c>
      <c r="G681" s="72">
        <v>4.76</v>
      </c>
      <c r="H681" s="72">
        <v>5.46</v>
      </c>
      <c r="I681" s="70" t="s">
        <v>69</v>
      </c>
      <c r="J681" s="70" t="s">
        <v>2011</v>
      </c>
      <c r="L681" s="171">
        <f>_xlfn.XLOOKUP($J681,Key!$M:$M,Key!$N:$N)</f>
        <v>1</v>
      </c>
    </row>
    <row r="682" spans="2:12" s="3" customFormat="1" ht="15" customHeight="1" x14ac:dyDescent="0.25">
      <c r="B682" s="73" t="s">
        <v>1009</v>
      </c>
      <c r="C682" s="73" t="s">
        <v>13</v>
      </c>
      <c r="D682" s="73" t="s">
        <v>1014</v>
      </c>
      <c r="E682" s="73" t="s">
        <v>1011</v>
      </c>
      <c r="F682" s="74">
        <v>1.8415999999999999</v>
      </c>
      <c r="G682" s="75">
        <v>7.78</v>
      </c>
      <c r="H682" s="75">
        <v>8.17</v>
      </c>
      <c r="I682" s="73" t="s">
        <v>69</v>
      </c>
      <c r="J682" s="73" t="s">
        <v>2011</v>
      </c>
      <c r="K682" s="173"/>
      <c r="L682" s="172">
        <f>_xlfn.XLOOKUP($J682,Key!$M:$M,Key!$N:$N)</f>
        <v>1</v>
      </c>
    </row>
    <row r="683" spans="2:12" ht="15" customHeight="1" x14ac:dyDescent="0.25">
      <c r="B683" s="70" t="s">
        <v>1015</v>
      </c>
      <c r="C683" s="70" t="s">
        <v>6</v>
      </c>
      <c r="D683" s="70" t="s">
        <v>1016</v>
      </c>
      <c r="E683" s="70" t="s">
        <v>1017</v>
      </c>
      <c r="F683" s="71">
        <v>0.53200000000000003</v>
      </c>
      <c r="G683" s="72">
        <v>2.31</v>
      </c>
      <c r="H683" s="72">
        <v>3.71</v>
      </c>
      <c r="I683" s="70" t="s">
        <v>69</v>
      </c>
      <c r="J683" s="70" t="s">
        <v>2011</v>
      </c>
      <c r="L683" s="171">
        <f>_xlfn.XLOOKUP($J683,Key!$M:$M,Key!$N:$N)</f>
        <v>1</v>
      </c>
    </row>
    <row r="684" spans="2:12" ht="15" customHeight="1" x14ac:dyDescent="0.25">
      <c r="B684" s="70" t="s">
        <v>1015</v>
      </c>
      <c r="C684" s="70" t="s">
        <v>9</v>
      </c>
      <c r="D684" s="70" t="s">
        <v>1018</v>
      </c>
      <c r="E684" s="70" t="s">
        <v>1017</v>
      </c>
      <c r="F684" s="71">
        <v>0.74429999999999996</v>
      </c>
      <c r="G684" s="72">
        <v>3.72</v>
      </c>
      <c r="H684" s="72">
        <v>4.83</v>
      </c>
      <c r="I684" s="70" t="s">
        <v>69</v>
      </c>
      <c r="J684" s="70" t="s">
        <v>2011</v>
      </c>
      <c r="L684" s="171">
        <f>_xlfn.XLOOKUP($J684,Key!$M:$M,Key!$N:$N)</f>
        <v>1</v>
      </c>
    </row>
    <row r="685" spans="2:12" ht="15" customHeight="1" x14ac:dyDescent="0.25">
      <c r="B685" s="70" t="s">
        <v>1015</v>
      </c>
      <c r="C685" s="70" t="s">
        <v>11</v>
      </c>
      <c r="D685" s="70" t="s">
        <v>1019</v>
      </c>
      <c r="E685" s="70" t="s">
        <v>1017</v>
      </c>
      <c r="F685" s="71">
        <v>1.0761000000000001</v>
      </c>
      <c r="G685" s="72">
        <v>5.48</v>
      </c>
      <c r="H685" s="72">
        <v>6.14</v>
      </c>
      <c r="I685" s="70" t="s">
        <v>69</v>
      </c>
      <c r="J685" s="70" t="s">
        <v>2011</v>
      </c>
      <c r="L685" s="171">
        <f>_xlfn.XLOOKUP($J685,Key!$M:$M,Key!$N:$N)</f>
        <v>1</v>
      </c>
    </row>
    <row r="686" spans="2:12" s="3" customFormat="1" ht="15" customHeight="1" x14ac:dyDescent="0.25">
      <c r="B686" s="73" t="s">
        <v>1015</v>
      </c>
      <c r="C686" s="73" t="s">
        <v>13</v>
      </c>
      <c r="D686" s="73" t="s">
        <v>1020</v>
      </c>
      <c r="E686" s="73" t="s">
        <v>1017</v>
      </c>
      <c r="F686" s="74">
        <v>1.8111999999999999</v>
      </c>
      <c r="G686" s="75">
        <v>8.02</v>
      </c>
      <c r="H686" s="75">
        <v>8.5</v>
      </c>
      <c r="I686" s="73" t="s">
        <v>69</v>
      </c>
      <c r="J686" s="73" t="s">
        <v>2011</v>
      </c>
      <c r="K686" s="173"/>
      <c r="L686" s="172">
        <f>_xlfn.XLOOKUP($J686,Key!$M:$M,Key!$N:$N)</f>
        <v>1</v>
      </c>
    </row>
    <row r="687" spans="2:12" ht="15" customHeight="1" x14ac:dyDescent="0.25">
      <c r="B687" s="70" t="s">
        <v>1021</v>
      </c>
      <c r="C687" s="70" t="s">
        <v>6</v>
      </c>
      <c r="D687" s="70" t="s">
        <v>1022</v>
      </c>
      <c r="E687" s="70" t="s">
        <v>1023</v>
      </c>
      <c r="F687" s="71">
        <v>0.48159999999999997</v>
      </c>
      <c r="G687" s="72">
        <v>2.2200000000000002</v>
      </c>
      <c r="H687" s="72">
        <v>2.74</v>
      </c>
      <c r="I687" s="70" t="s">
        <v>1988</v>
      </c>
      <c r="J687" s="70" t="s">
        <v>2222</v>
      </c>
      <c r="L687" s="171">
        <f>_xlfn.XLOOKUP($J687,Key!$M:$M,Key!$N:$N)</f>
        <v>1.08</v>
      </c>
    </row>
    <row r="688" spans="2:12" ht="15" customHeight="1" x14ac:dyDescent="0.25">
      <c r="B688" s="70" t="s">
        <v>1021</v>
      </c>
      <c r="C688" s="70" t="s">
        <v>9</v>
      </c>
      <c r="D688" s="70" t="s">
        <v>1024</v>
      </c>
      <c r="E688" s="70" t="s">
        <v>1023</v>
      </c>
      <c r="F688" s="71">
        <v>0.63719999999999999</v>
      </c>
      <c r="G688" s="72">
        <v>3.01</v>
      </c>
      <c r="H688" s="72">
        <v>3.61</v>
      </c>
      <c r="I688" s="70" t="s">
        <v>1988</v>
      </c>
      <c r="J688" s="70" t="s">
        <v>2222</v>
      </c>
      <c r="L688" s="171">
        <f>_xlfn.XLOOKUP($J688,Key!$M:$M,Key!$N:$N)</f>
        <v>1.08</v>
      </c>
    </row>
    <row r="689" spans="2:12" ht="15" customHeight="1" x14ac:dyDescent="0.25">
      <c r="B689" s="70" t="s">
        <v>1021</v>
      </c>
      <c r="C689" s="70" t="s">
        <v>11</v>
      </c>
      <c r="D689" s="70" t="s">
        <v>1025</v>
      </c>
      <c r="E689" s="70" t="s">
        <v>1023</v>
      </c>
      <c r="F689" s="71">
        <v>0.93400000000000005</v>
      </c>
      <c r="G689" s="72">
        <v>4.54</v>
      </c>
      <c r="H689" s="72">
        <v>5.5</v>
      </c>
      <c r="I689" s="70" t="s">
        <v>1988</v>
      </c>
      <c r="J689" s="70" t="s">
        <v>2222</v>
      </c>
      <c r="L689" s="171">
        <f>_xlfn.XLOOKUP($J689,Key!$M:$M,Key!$N:$N)</f>
        <v>1.08</v>
      </c>
    </row>
    <row r="690" spans="2:12" s="3" customFormat="1" ht="15" customHeight="1" x14ac:dyDescent="0.25">
      <c r="B690" s="73" t="s">
        <v>1021</v>
      </c>
      <c r="C690" s="73" t="s">
        <v>13</v>
      </c>
      <c r="D690" s="73" t="s">
        <v>1026</v>
      </c>
      <c r="E690" s="73" t="s">
        <v>1023</v>
      </c>
      <c r="F690" s="74">
        <v>1.6523000000000001</v>
      </c>
      <c r="G690" s="75">
        <v>8.0399999999999991</v>
      </c>
      <c r="H690" s="75">
        <v>9.19</v>
      </c>
      <c r="I690" s="73" t="s">
        <v>1988</v>
      </c>
      <c r="J690" s="73" t="s">
        <v>2222</v>
      </c>
      <c r="K690" s="173"/>
      <c r="L690" s="172">
        <f>_xlfn.XLOOKUP($J690,Key!$M:$M,Key!$N:$N)</f>
        <v>1.08</v>
      </c>
    </row>
    <row r="691" spans="2:12" ht="15" customHeight="1" x14ac:dyDescent="0.25">
      <c r="B691" s="70" t="s">
        <v>1027</v>
      </c>
      <c r="C691" s="70" t="s">
        <v>6</v>
      </c>
      <c r="D691" s="70" t="s">
        <v>1028</v>
      </c>
      <c r="E691" s="70" t="s">
        <v>1029</v>
      </c>
      <c r="F691" s="71">
        <v>1.3526</v>
      </c>
      <c r="G691" s="72">
        <v>3.32</v>
      </c>
      <c r="H691" s="72">
        <v>4.74</v>
      </c>
      <c r="I691" s="70" t="s">
        <v>71</v>
      </c>
      <c r="J691" s="70" t="s">
        <v>2012</v>
      </c>
      <c r="L691" s="171">
        <f>_xlfn.XLOOKUP($J691,Key!$M:$M,Key!$N:$N)</f>
        <v>1</v>
      </c>
    </row>
    <row r="692" spans="2:12" ht="15" customHeight="1" x14ac:dyDescent="0.25">
      <c r="B692" s="70" t="s">
        <v>1027</v>
      </c>
      <c r="C692" s="70" t="s">
        <v>9</v>
      </c>
      <c r="D692" s="70" t="s">
        <v>1030</v>
      </c>
      <c r="E692" s="70" t="s">
        <v>1029</v>
      </c>
      <c r="F692" s="71">
        <v>1.7969999999999999</v>
      </c>
      <c r="G692" s="72">
        <v>4.76</v>
      </c>
      <c r="H692" s="72">
        <v>6.85</v>
      </c>
      <c r="I692" s="70" t="s">
        <v>71</v>
      </c>
      <c r="J692" s="70" t="s">
        <v>2012</v>
      </c>
      <c r="L692" s="171">
        <f>_xlfn.XLOOKUP($J692,Key!$M:$M,Key!$N:$N)</f>
        <v>1</v>
      </c>
    </row>
    <row r="693" spans="2:12" ht="15" customHeight="1" x14ac:dyDescent="0.25">
      <c r="B693" s="70" t="s">
        <v>1027</v>
      </c>
      <c r="C693" s="70" t="s">
        <v>11</v>
      </c>
      <c r="D693" s="70" t="s">
        <v>1031</v>
      </c>
      <c r="E693" s="70" t="s">
        <v>1029</v>
      </c>
      <c r="F693" s="71">
        <v>2.4843999999999999</v>
      </c>
      <c r="G693" s="72">
        <v>9.2799999999999994</v>
      </c>
      <c r="H693" s="72">
        <v>10.71</v>
      </c>
      <c r="I693" s="70" t="s">
        <v>71</v>
      </c>
      <c r="J693" s="70" t="s">
        <v>2012</v>
      </c>
      <c r="L693" s="171">
        <f>_xlfn.XLOOKUP($J693,Key!$M:$M,Key!$N:$N)</f>
        <v>1</v>
      </c>
    </row>
    <row r="694" spans="2:12" s="3" customFormat="1" ht="15" customHeight="1" x14ac:dyDescent="0.25">
      <c r="B694" s="73" t="s">
        <v>1027</v>
      </c>
      <c r="C694" s="73" t="s">
        <v>13</v>
      </c>
      <c r="D694" s="73" t="s">
        <v>1032</v>
      </c>
      <c r="E694" s="73" t="s">
        <v>1029</v>
      </c>
      <c r="F694" s="74">
        <v>4.7335000000000003</v>
      </c>
      <c r="G694" s="75">
        <v>17.510000000000002</v>
      </c>
      <c r="H694" s="75">
        <v>16.190000000000001</v>
      </c>
      <c r="I694" s="73" t="s">
        <v>71</v>
      </c>
      <c r="J694" s="73" t="s">
        <v>2012</v>
      </c>
      <c r="K694" s="173"/>
      <c r="L694" s="172">
        <f>_xlfn.XLOOKUP($J694,Key!$M:$M,Key!$N:$N)</f>
        <v>1</v>
      </c>
    </row>
    <row r="695" spans="2:12" ht="15" customHeight="1" x14ac:dyDescent="0.25">
      <c r="B695" s="70" t="s">
        <v>1033</v>
      </c>
      <c r="C695" s="70" t="s">
        <v>6</v>
      </c>
      <c r="D695" s="70" t="s">
        <v>1034</v>
      </c>
      <c r="E695" s="70" t="s">
        <v>1035</v>
      </c>
      <c r="F695" s="71">
        <v>1.2794000000000001</v>
      </c>
      <c r="G695" s="72">
        <v>1.62</v>
      </c>
      <c r="H695" s="72">
        <v>2</v>
      </c>
      <c r="I695" s="70" t="s">
        <v>1986</v>
      </c>
      <c r="J695" s="70" t="s">
        <v>1987</v>
      </c>
      <c r="L695" s="171">
        <f>_xlfn.XLOOKUP($J695,Key!$M:$M,Key!$N:$N)</f>
        <v>1</v>
      </c>
    </row>
    <row r="696" spans="2:12" ht="15" customHeight="1" x14ac:dyDescent="0.25">
      <c r="B696" s="70" t="s">
        <v>1033</v>
      </c>
      <c r="C696" s="70" t="s">
        <v>9</v>
      </c>
      <c r="D696" s="70" t="s">
        <v>1036</v>
      </c>
      <c r="E696" s="70" t="s">
        <v>1035</v>
      </c>
      <c r="F696" s="71">
        <v>1.9955000000000001</v>
      </c>
      <c r="G696" s="72">
        <v>1.75</v>
      </c>
      <c r="H696" s="72">
        <v>1.55</v>
      </c>
      <c r="I696" s="70" t="s">
        <v>1986</v>
      </c>
      <c r="J696" s="70" t="s">
        <v>1987</v>
      </c>
      <c r="L696" s="171">
        <f>_xlfn.XLOOKUP($J696,Key!$M:$M,Key!$N:$N)</f>
        <v>1</v>
      </c>
    </row>
    <row r="697" spans="2:12" ht="15" customHeight="1" x14ac:dyDescent="0.25">
      <c r="B697" s="70" t="s">
        <v>1033</v>
      </c>
      <c r="C697" s="70" t="s">
        <v>11</v>
      </c>
      <c r="D697" s="70" t="s">
        <v>1037</v>
      </c>
      <c r="E697" s="70" t="s">
        <v>1035</v>
      </c>
      <c r="F697" s="71">
        <v>2.0217999999999998</v>
      </c>
      <c r="G697" s="72">
        <v>3.96</v>
      </c>
      <c r="H697" s="72">
        <v>5.65</v>
      </c>
      <c r="I697" s="70" t="s">
        <v>1986</v>
      </c>
      <c r="J697" s="70" t="s">
        <v>1987</v>
      </c>
      <c r="L697" s="171">
        <f>_xlfn.XLOOKUP($J697,Key!$M:$M,Key!$N:$N)</f>
        <v>1</v>
      </c>
    </row>
    <row r="698" spans="2:12" s="3" customFormat="1" ht="15" customHeight="1" x14ac:dyDescent="0.25">
      <c r="B698" s="73" t="s">
        <v>1033</v>
      </c>
      <c r="C698" s="73" t="s">
        <v>13</v>
      </c>
      <c r="D698" s="73" t="s">
        <v>1038</v>
      </c>
      <c r="E698" s="73" t="s">
        <v>1035</v>
      </c>
      <c r="F698" s="74">
        <v>3.0737999999999999</v>
      </c>
      <c r="G698" s="75">
        <v>6.83</v>
      </c>
      <c r="H698" s="75">
        <v>7.43</v>
      </c>
      <c r="I698" s="73" t="s">
        <v>1986</v>
      </c>
      <c r="J698" s="73" t="s">
        <v>1987</v>
      </c>
      <c r="K698" s="173"/>
      <c r="L698" s="172">
        <f>_xlfn.XLOOKUP($J698,Key!$M:$M,Key!$N:$N)</f>
        <v>1</v>
      </c>
    </row>
    <row r="699" spans="2:12" ht="15" customHeight="1" x14ac:dyDescent="0.25">
      <c r="B699" s="70" t="s">
        <v>1039</v>
      </c>
      <c r="C699" s="70" t="s">
        <v>6</v>
      </c>
      <c r="D699" s="70" t="s">
        <v>1040</v>
      </c>
      <c r="E699" s="70" t="s">
        <v>1041</v>
      </c>
      <c r="F699" s="71">
        <v>1.0951</v>
      </c>
      <c r="G699" s="72">
        <v>1.72</v>
      </c>
      <c r="H699" s="72">
        <v>1.99</v>
      </c>
      <c r="I699" s="70" t="s">
        <v>1986</v>
      </c>
      <c r="J699" s="70" t="s">
        <v>1987</v>
      </c>
      <c r="L699" s="171">
        <f>_xlfn.XLOOKUP($J699,Key!$M:$M,Key!$N:$N)</f>
        <v>1</v>
      </c>
    </row>
    <row r="700" spans="2:12" ht="15" customHeight="1" x14ac:dyDescent="0.25">
      <c r="B700" s="70" t="s">
        <v>1039</v>
      </c>
      <c r="C700" s="70" t="s">
        <v>9</v>
      </c>
      <c r="D700" s="70" t="s">
        <v>1042</v>
      </c>
      <c r="E700" s="70" t="s">
        <v>1041</v>
      </c>
      <c r="F700" s="71">
        <v>1.917</v>
      </c>
      <c r="G700" s="72">
        <v>2.69</v>
      </c>
      <c r="H700" s="72">
        <v>2.42</v>
      </c>
      <c r="I700" s="70" t="s">
        <v>1986</v>
      </c>
      <c r="J700" s="70" t="s">
        <v>1987</v>
      </c>
      <c r="L700" s="171">
        <f>_xlfn.XLOOKUP($J700,Key!$M:$M,Key!$N:$N)</f>
        <v>1</v>
      </c>
    </row>
    <row r="701" spans="2:12" ht="15" customHeight="1" x14ac:dyDescent="0.25">
      <c r="B701" s="70" t="s">
        <v>1039</v>
      </c>
      <c r="C701" s="70" t="s">
        <v>11</v>
      </c>
      <c r="D701" s="70" t="s">
        <v>1043</v>
      </c>
      <c r="E701" s="70" t="s">
        <v>1041</v>
      </c>
      <c r="F701" s="71">
        <v>2.6322999999999999</v>
      </c>
      <c r="G701" s="72">
        <v>3.32</v>
      </c>
      <c r="H701" s="72">
        <v>2.74</v>
      </c>
      <c r="I701" s="70" t="s">
        <v>1986</v>
      </c>
      <c r="J701" s="70" t="s">
        <v>1987</v>
      </c>
      <c r="L701" s="171">
        <f>_xlfn.XLOOKUP($J701,Key!$M:$M,Key!$N:$N)</f>
        <v>1</v>
      </c>
    </row>
    <row r="702" spans="2:12" s="3" customFormat="1" ht="15" customHeight="1" x14ac:dyDescent="0.25">
      <c r="B702" s="73" t="s">
        <v>1039</v>
      </c>
      <c r="C702" s="73" t="s">
        <v>13</v>
      </c>
      <c r="D702" s="73" t="s">
        <v>1044</v>
      </c>
      <c r="E702" s="73" t="s">
        <v>1041</v>
      </c>
      <c r="F702" s="74">
        <v>3.1398999999999999</v>
      </c>
      <c r="G702" s="75">
        <v>10.98</v>
      </c>
      <c r="H702" s="75">
        <v>12.25</v>
      </c>
      <c r="I702" s="73" t="s">
        <v>1986</v>
      </c>
      <c r="J702" s="73" t="s">
        <v>1987</v>
      </c>
      <c r="K702" s="173"/>
      <c r="L702" s="172">
        <f>_xlfn.XLOOKUP($J702,Key!$M:$M,Key!$N:$N)</f>
        <v>1</v>
      </c>
    </row>
    <row r="703" spans="2:12" ht="15" customHeight="1" x14ac:dyDescent="0.25">
      <c r="B703" s="70" t="s">
        <v>1045</v>
      </c>
      <c r="C703" s="70" t="s">
        <v>6</v>
      </c>
      <c r="D703" s="70" t="s">
        <v>1046</v>
      </c>
      <c r="E703" s="70" t="s">
        <v>1047</v>
      </c>
      <c r="F703" s="71">
        <v>0.72760000000000002</v>
      </c>
      <c r="G703" s="72">
        <v>2.4700000000000002</v>
      </c>
      <c r="H703" s="72">
        <v>2.16</v>
      </c>
      <c r="I703" s="70" t="s">
        <v>1986</v>
      </c>
      <c r="J703" s="70" t="s">
        <v>1987</v>
      </c>
      <c r="L703" s="171">
        <f>_xlfn.XLOOKUP($J703,Key!$M:$M,Key!$N:$N)</f>
        <v>1</v>
      </c>
    </row>
    <row r="704" spans="2:12" ht="15" customHeight="1" x14ac:dyDescent="0.25">
      <c r="B704" s="70" t="s">
        <v>1045</v>
      </c>
      <c r="C704" s="70" t="s">
        <v>9</v>
      </c>
      <c r="D704" s="70" t="s">
        <v>1048</v>
      </c>
      <c r="E704" s="70" t="s">
        <v>1047</v>
      </c>
      <c r="F704" s="71">
        <v>0.98150000000000004</v>
      </c>
      <c r="G704" s="72">
        <v>3.72</v>
      </c>
      <c r="H704" s="72">
        <v>3.88</v>
      </c>
      <c r="I704" s="70" t="s">
        <v>1986</v>
      </c>
      <c r="J704" s="70" t="s">
        <v>1987</v>
      </c>
      <c r="L704" s="171">
        <f>_xlfn.XLOOKUP($J704,Key!$M:$M,Key!$N:$N)</f>
        <v>1</v>
      </c>
    </row>
    <row r="705" spans="2:12" ht="15" customHeight="1" x14ac:dyDescent="0.25">
      <c r="B705" s="70" t="s">
        <v>1045</v>
      </c>
      <c r="C705" s="70" t="s">
        <v>11</v>
      </c>
      <c r="D705" s="70" t="s">
        <v>1049</v>
      </c>
      <c r="E705" s="70" t="s">
        <v>1047</v>
      </c>
      <c r="F705" s="71">
        <v>1.5932999999999999</v>
      </c>
      <c r="G705" s="72">
        <v>6.3</v>
      </c>
      <c r="H705" s="72">
        <v>7.5</v>
      </c>
      <c r="I705" s="70" t="s">
        <v>1986</v>
      </c>
      <c r="J705" s="70" t="s">
        <v>1987</v>
      </c>
      <c r="L705" s="171">
        <f>_xlfn.XLOOKUP($J705,Key!$M:$M,Key!$N:$N)</f>
        <v>1</v>
      </c>
    </row>
    <row r="706" spans="2:12" s="3" customFormat="1" ht="15" customHeight="1" x14ac:dyDescent="0.25">
      <c r="B706" s="73" t="s">
        <v>1045</v>
      </c>
      <c r="C706" s="73" t="s">
        <v>13</v>
      </c>
      <c r="D706" s="73" t="s">
        <v>1050</v>
      </c>
      <c r="E706" s="73" t="s">
        <v>1047</v>
      </c>
      <c r="F706" s="74">
        <v>2.7025000000000001</v>
      </c>
      <c r="G706" s="75">
        <v>11.05</v>
      </c>
      <c r="H706" s="75">
        <v>10.87</v>
      </c>
      <c r="I706" s="73" t="s">
        <v>1986</v>
      </c>
      <c r="J706" s="73" t="s">
        <v>1987</v>
      </c>
      <c r="K706" s="173"/>
      <c r="L706" s="172">
        <f>_xlfn.XLOOKUP($J706,Key!$M:$M,Key!$N:$N)</f>
        <v>1</v>
      </c>
    </row>
    <row r="707" spans="2:12" ht="15" customHeight="1" x14ac:dyDescent="0.25">
      <c r="B707" s="70" t="s">
        <v>1051</v>
      </c>
      <c r="C707" s="70" t="s">
        <v>6</v>
      </c>
      <c r="D707" s="70" t="s">
        <v>1052</v>
      </c>
      <c r="E707" s="70" t="s">
        <v>1053</v>
      </c>
      <c r="F707" s="71">
        <v>0.52110000000000001</v>
      </c>
      <c r="G707" s="72">
        <v>2.7</v>
      </c>
      <c r="H707" s="72">
        <v>2.5299999999999998</v>
      </c>
      <c r="I707" s="70" t="s">
        <v>1988</v>
      </c>
      <c r="J707" s="70" t="s">
        <v>2222</v>
      </c>
      <c r="L707" s="171">
        <f>_xlfn.XLOOKUP($J707,Key!$M:$M,Key!$N:$N)</f>
        <v>1.08</v>
      </c>
    </row>
    <row r="708" spans="2:12" ht="15" customHeight="1" x14ac:dyDescent="0.25">
      <c r="B708" s="70" t="s">
        <v>1051</v>
      </c>
      <c r="C708" s="70" t="s">
        <v>9</v>
      </c>
      <c r="D708" s="70" t="s">
        <v>1054</v>
      </c>
      <c r="E708" s="70" t="s">
        <v>1053</v>
      </c>
      <c r="F708" s="71">
        <v>0.67359999999999998</v>
      </c>
      <c r="G708" s="72">
        <v>3.61</v>
      </c>
      <c r="H708" s="72">
        <v>4.41</v>
      </c>
      <c r="I708" s="70" t="s">
        <v>1988</v>
      </c>
      <c r="J708" s="70" t="s">
        <v>2222</v>
      </c>
      <c r="L708" s="171">
        <f>_xlfn.XLOOKUP($J708,Key!$M:$M,Key!$N:$N)</f>
        <v>1.08</v>
      </c>
    </row>
    <row r="709" spans="2:12" ht="15" customHeight="1" x14ac:dyDescent="0.25">
      <c r="B709" s="70" t="s">
        <v>1051</v>
      </c>
      <c r="C709" s="70" t="s">
        <v>11</v>
      </c>
      <c r="D709" s="70" t="s">
        <v>1055</v>
      </c>
      <c r="E709" s="70" t="s">
        <v>1053</v>
      </c>
      <c r="F709" s="71">
        <v>0.98429999999999995</v>
      </c>
      <c r="G709" s="72">
        <v>5.37</v>
      </c>
      <c r="H709" s="72">
        <v>7</v>
      </c>
      <c r="I709" s="70" t="s">
        <v>1988</v>
      </c>
      <c r="J709" s="70" t="s">
        <v>2222</v>
      </c>
      <c r="L709" s="171">
        <f>_xlfn.XLOOKUP($J709,Key!$M:$M,Key!$N:$N)</f>
        <v>1.08</v>
      </c>
    </row>
    <row r="710" spans="2:12" s="3" customFormat="1" ht="15" customHeight="1" x14ac:dyDescent="0.25">
      <c r="B710" s="73" t="s">
        <v>1051</v>
      </c>
      <c r="C710" s="73" t="s">
        <v>13</v>
      </c>
      <c r="D710" s="73" t="s">
        <v>1056</v>
      </c>
      <c r="E710" s="73" t="s">
        <v>1053</v>
      </c>
      <c r="F710" s="74">
        <v>1.631</v>
      </c>
      <c r="G710" s="75">
        <v>8.8000000000000007</v>
      </c>
      <c r="H710" s="75">
        <v>9.11</v>
      </c>
      <c r="I710" s="73" t="s">
        <v>1988</v>
      </c>
      <c r="J710" s="73" t="s">
        <v>2222</v>
      </c>
      <c r="K710" s="173"/>
      <c r="L710" s="172">
        <f>_xlfn.XLOOKUP($J710,Key!$M:$M,Key!$N:$N)</f>
        <v>1.08</v>
      </c>
    </row>
    <row r="711" spans="2:12" ht="15" customHeight="1" x14ac:dyDescent="0.25">
      <c r="B711" s="70" t="s">
        <v>1057</v>
      </c>
      <c r="C711" s="70" t="s">
        <v>6</v>
      </c>
      <c r="D711" s="70" t="s">
        <v>1058</v>
      </c>
      <c r="E711" s="70" t="s">
        <v>1059</v>
      </c>
      <c r="F711" s="71">
        <v>0.37680000000000002</v>
      </c>
      <c r="G711" s="72">
        <v>2.4900000000000002</v>
      </c>
      <c r="H711" s="72">
        <v>2.0699999999999998</v>
      </c>
      <c r="I711" s="70" t="s">
        <v>2013</v>
      </c>
      <c r="J711" s="70" t="s">
        <v>2014</v>
      </c>
      <c r="L711" s="171">
        <f>_xlfn.XLOOKUP($J711,Key!$M:$M,Key!$N:$N)</f>
        <v>1.23</v>
      </c>
    </row>
    <row r="712" spans="2:12" ht="15" customHeight="1" x14ac:dyDescent="0.25">
      <c r="B712" s="70" t="s">
        <v>1057</v>
      </c>
      <c r="C712" s="70" t="s">
        <v>9</v>
      </c>
      <c r="D712" s="70" t="s">
        <v>1060</v>
      </c>
      <c r="E712" s="70" t="s">
        <v>1059</v>
      </c>
      <c r="F712" s="71">
        <v>0.64390000000000003</v>
      </c>
      <c r="G712" s="72">
        <v>3.69</v>
      </c>
      <c r="H712" s="72">
        <v>4.55</v>
      </c>
      <c r="I712" s="70" t="s">
        <v>2013</v>
      </c>
      <c r="J712" s="70" t="s">
        <v>2014</v>
      </c>
      <c r="L712" s="171">
        <f>_xlfn.XLOOKUP($J712,Key!$M:$M,Key!$N:$N)</f>
        <v>1.23</v>
      </c>
    </row>
    <row r="713" spans="2:12" ht="15" customHeight="1" x14ac:dyDescent="0.25">
      <c r="B713" s="70" t="s">
        <v>1057</v>
      </c>
      <c r="C713" s="70" t="s">
        <v>11</v>
      </c>
      <c r="D713" s="70" t="s">
        <v>1061</v>
      </c>
      <c r="E713" s="70" t="s">
        <v>1059</v>
      </c>
      <c r="F713" s="71">
        <v>1.0691999999999999</v>
      </c>
      <c r="G713" s="72">
        <v>5.67</v>
      </c>
      <c r="H713" s="72">
        <v>6.06</v>
      </c>
      <c r="I713" s="70" t="s">
        <v>2013</v>
      </c>
      <c r="J713" s="70" t="s">
        <v>2014</v>
      </c>
      <c r="L713" s="171">
        <f>_xlfn.XLOOKUP($J713,Key!$M:$M,Key!$N:$N)</f>
        <v>1.23</v>
      </c>
    </row>
    <row r="714" spans="2:12" s="3" customFormat="1" ht="15" customHeight="1" x14ac:dyDescent="0.25">
      <c r="B714" s="73" t="s">
        <v>1057</v>
      </c>
      <c r="C714" s="73" t="s">
        <v>13</v>
      </c>
      <c r="D714" s="73" t="s">
        <v>1062</v>
      </c>
      <c r="E714" s="73" t="s">
        <v>1059</v>
      </c>
      <c r="F714" s="74">
        <v>2.1475</v>
      </c>
      <c r="G714" s="75">
        <v>9.0299999999999994</v>
      </c>
      <c r="H714" s="75">
        <v>9.73</v>
      </c>
      <c r="I714" s="73" t="s">
        <v>2013</v>
      </c>
      <c r="J714" s="73" t="s">
        <v>2014</v>
      </c>
      <c r="K714" s="173"/>
      <c r="L714" s="172">
        <f>_xlfn.XLOOKUP($J714,Key!$M:$M,Key!$N:$N)</f>
        <v>1.23</v>
      </c>
    </row>
    <row r="715" spans="2:12" ht="15" customHeight="1" x14ac:dyDescent="0.25">
      <c r="B715" s="70" t="s">
        <v>1063</v>
      </c>
      <c r="C715" s="70" t="s">
        <v>6</v>
      </c>
      <c r="D715" s="70" t="s">
        <v>1064</v>
      </c>
      <c r="E715" s="70" t="s">
        <v>1065</v>
      </c>
      <c r="F715" s="71">
        <v>0.52610000000000001</v>
      </c>
      <c r="G715" s="72">
        <v>2.0299999999999998</v>
      </c>
      <c r="H715" s="72">
        <v>2.14</v>
      </c>
      <c r="I715" s="70" t="s">
        <v>1995</v>
      </c>
      <c r="J715" s="70" t="s">
        <v>1996</v>
      </c>
      <c r="L715" s="171">
        <f>_xlfn.XLOOKUP($J715,Key!$M:$M,Key!$N:$N)</f>
        <v>1.37</v>
      </c>
    </row>
    <row r="716" spans="2:12" ht="15" customHeight="1" x14ac:dyDescent="0.25">
      <c r="B716" s="70" t="s">
        <v>1063</v>
      </c>
      <c r="C716" s="70" t="s">
        <v>9</v>
      </c>
      <c r="D716" s="70" t="s">
        <v>1066</v>
      </c>
      <c r="E716" s="70" t="s">
        <v>1065</v>
      </c>
      <c r="F716" s="71">
        <v>0.72499999999999998</v>
      </c>
      <c r="G716" s="72">
        <v>2.97</v>
      </c>
      <c r="H716" s="72">
        <v>3.39</v>
      </c>
      <c r="I716" s="70" t="s">
        <v>1995</v>
      </c>
      <c r="J716" s="70" t="s">
        <v>1996</v>
      </c>
      <c r="L716" s="171">
        <f>_xlfn.XLOOKUP($J716,Key!$M:$M,Key!$N:$N)</f>
        <v>1.37</v>
      </c>
    </row>
    <row r="717" spans="2:12" ht="15" customHeight="1" x14ac:dyDescent="0.25">
      <c r="B717" s="70" t="s">
        <v>1063</v>
      </c>
      <c r="C717" s="70" t="s">
        <v>11</v>
      </c>
      <c r="D717" s="70" t="s">
        <v>1067</v>
      </c>
      <c r="E717" s="70" t="s">
        <v>1065</v>
      </c>
      <c r="F717" s="71">
        <v>1.0088999999999999</v>
      </c>
      <c r="G717" s="72">
        <v>4.37</v>
      </c>
      <c r="H717" s="72">
        <v>5.78</v>
      </c>
      <c r="I717" s="70" t="s">
        <v>1995</v>
      </c>
      <c r="J717" s="70" t="s">
        <v>1996</v>
      </c>
      <c r="L717" s="171">
        <f>_xlfn.XLOOKUP($J717,Key!$M:$M,Key!$N:$N)</f>
        <v>1.37</v>
      </c>
    </row>
    <row r="718" spans="2:12" s="3" customFormat="1" ht="15" customHeight="1" x14ac:dyDescent="0.25">
      <c r="B718" s="73" t="s">
        <v>1063</v>
      </c>
      <c r="C718" s="73" t="s">
        <v>13</v>
      </c>
      <c r="D718" s="73" t="s">
        <v>1068</v>
      </c>
      <c r="E718" s="73" t="s">
        <v>1065</v>
      </c>
      <c r="F718" s="74">
        <v>1.7061999999999999</v>
      </c>
      <c r="G718" s="75">
        <v>7.05</v>
      </c>
      <c r="H718" s="75">
        <v>8.5500000000000007</v>
      </c>
      <c r="I718" s="73" t="s">
        <v>1995</v>
      </c>
      <c r="J718" s="73" t="s">
        <v>1996</v>
      </c>
      <c r="K718" s="173"/>
      <c r="L718" s="172">
        <f>_xlfn.XLOOKUP($J718,Key!$M:$M,Key!$N:$N)</f>
        <v>1.37</v>
      </c>
    </row>
    <row r="719" spans="2:12" ht="15" customHeight="1" x14ac:dyDescent="0.25">
      <c r="B719" s="70" t="s">
        <v>1069</v>
      </c>
      <c r="C719" s="70" t="s">
        <v>6</v>
      </c>
      <c r="D719" s="70" t="s">
        <v>1070</v>
      </c>
      <c r="E719" s="70" t="s">
        <v>1071</v>
      </c>
      <c r="F719" s="71">
        <v>0.43290000000000001</v>
      </c>
      <c r="G719" s="72">
        <v>2.36</v>
      </c>
      <c r="H719" s="72">
        <v>1.89</v>
      </c>
      <c r="I719" s="70" t="s">
        <v>1988</v>
      </c>
      <c r="J719" s="70" t="s">
        <v>2222</v>
      </c>
      <c r="L719" s="171">
        <f>_xlfn.XLOOKUP($J719,Key!$M:$M,Key!$N:$N)</f>
        <v>1.08</v>
      </c>
    </row>
    <row r="720" spans="2:12" ht="15" customHeight="1" x14ac:dyDescent="0.25">
      <c r="B720" s="70" t="s">
        <v>1069</v>
      </c>
      <c r="C720" s="70" t="s">
        <v>9</v>
      </c>
      <c r="D720" s="70" t="s">
        <v>1072</v>
      </c>
      <c r="E720" s="70" t="s">
        <v>1071</v>
      </c>
      <c r="F720" s="71">
        <v>0.5917</v>
      </c>
      <c r="G720" s="72">
        <v>3.22</v>
      </c>
      <c r="H720" s="72">
        <v>2.88</v>
      </c>
      <c r="I720" s="70" t="s">
        <v>1988</v>
      </c>
      <c r="J720" s="70" t="s">
        <v>2222</v>
      </c>
      <c r="L720" s="171">
        <f>_xlfn.XLOOKUP($J720,Key!$M:$M,Key!$N:$N)</f>
        <v>1.08</v>
      </c>
    </row>
    <row r="721" spans="2:12" ht="15" customHeight="1" x14ac:dyDescent="0.25">
      <c r="B721" s="70" t="s">
        <v>1069</v>
      </c>
      <c r="C721" s="70" t="s">
        <v>11</v>
      </c>
      <c r="D721" s="70" t="s">
        <v>1073</v>
      </c>
      <c r="E721" s="70" t="s">
        <v>1071</v>
      </c>
      <c r="F721" s="71">
        <v>0.89400000000000002</v>
      </c>
      <c r="G721" s="72">
        <v>4.75</v>
      </c>
      <c r="H721" s="72">
        <v>4.8499999999999996</v>
      </c>
      <c r="I721" s="70" t="s">
        <v>1988</v>
      </c>
      <c r="J721" s="70" t="s">
        <v>2222</v>
      </c>
      <c r="L721" s="171">
        <f>_xlfn.XLOOKUP($J721,Key!$M:$M,Key!$N:$N)</f>
        <v>1.08</v>
      </c>
    </row>
    <row r="722" spans="2:12" s="3" customFormat="1" ht="15" customHeight="1" x14ac:dyDescent="0.25">
      <c r="B722" s="73" t="s">
        <v>1069</v>
      </c>
      <c r="C722" s="73" t="s">
        <v>13</v>
      </c>
      <c r="D722" s="73" t="s">
        <v>1074</v>
      </c>
      <c r="E722" s="73" t="s">
        <v>1071</v>
      </c>
      <c r="F722" s="74">
        <v>1.6573</v>
      </c>
      <c r="G722" s="75">
        <v>8.36</v>
      </c>
      <c r="H722" s="75">
        <v>8.73</v>
      </c>
      <c r="I722" s="73" t="s">
        <v>1988</v>
      </c>
      <c r="J722" s="73" t="s">
        <v>2222</v>
      </c>
      <c r="K722" s="173"/>
      <c r="L722" s="172">
        <f>_xlfn.XLOOKUP($J722,Key!$M:$M,Key!$N:$N)</f>
        <v>1.08</v>
      </c>
    </row>
    <row r="723" spans="2:12" ht="15" customHeight="1" x14ac:dyDescent="0.25">
      <c r="B723" s="70" t="s">
        <v>1075</v>
      </c>
      <c r="C723" s="70" t="s">
        <v>6</v>
      </c>
      <c r="D723" s="70" t="s">
        <v>1076</v>
      </c>
      <c r="E723" s="70" t="s">
        <v>1077</v>
      </c>
      <c r="F723" s="71">
        <v>0.54759999999999998</v>
      </c>
      <c r="G723" s="72">
        <v>1.67</v>
      </c>
      <c r="H723" s="72">
        <v>1.63</v>
      </c>
      <c r="I723" s="70" t="s">
        <v>1986</v>
      </c>
      <c r="J723" s="70" t="s">
        <v>1987</v>
      </c>
      <c r="L723" s="171">
        <f>_xlfn.XLOOKUP($J723,Key!$M:$M,Key!$N:$N)</f>
        <v>1</v>
      </c>
    </row>
    <row r="724" spans="2:12" ht="15" customHeight="1" x14ac:dyDescent="0.25">
      <c r="B724" s="70" t="s">
        <v>1075</v>
      </c>
      <c r="C724" s="70" t="s">
        <v>9</v>
      </c>
      <c r="D724" s="70" t="s">
        <v>1078</v>
      </c>
      <c r="E724" s="70" t="s">
        <v>1077</v>
      </c>
      <c r="F724" s="71">
        <v>0.71</v>
      </c>
      <c r="G724" s="72">
        <v>2.37</v>
      </c>
      <c r="H724" s="72">
        <v>2.84</v>
      </c>
      <c r="I724" s="70" t="s">
        <v>1986</v>
      </c>
      <c r="J724" s="70" t="s">
        <v>1987</v>
      </c>
      <c r="L724" s="171">
        <f>_xlfn.XLOOKUP($J724,Key!$M:$M,Key!$N:$N)</f>
        <v>1</v>
      </c>
    </row>
    <row r="725" spans="2:12" ht="15" customHeight="1" x14ac:dyDescent="0.25">
      <c r="B725" s="70" t="s">
        <v>1075</v>
      </c>
      <c r="C725" s="70" t="s">
        <v>11</v>
      </c>
      <c r="D725" s="70" t="s">
        <v>1079</v>
      </c>
      <c r="E725" s="70" t="s">
        <v>1077</v>
      </c>
      <c r="F725" s="71">
        <v>1.0325</v>
      </c>
      <c r="G725" s="72">
        <v>3.75</v>
      </c>
      <c r="H725" s="72">
        <v>4.55</v>
      </c>
      <c r="I725" s="70" t="s">
        <v>1986</v>
      </c>
      <c r="J725" s="70" t="s">
        <v>1987</v>
      </c>
      <c r="L725" s="171">
        <f>_xlfn.XLOOKUP($J725,Key!$M:$M,Key!$N:$N)</f>
        <v>1</v>
      </c>
    </row>
    <row r="726" spans="2:12" s="3" customFormat="1" ht="15" customHeight="1" x14ac:dyDescent="0.25">
      <c r="B726" s="73" t="s">
        <v>1075</v>
      </c>
      <c r="C726" s="73" t="s">
        <v>13</v>
      </c>
      <c r="D726" s="73" t="s">
        <v>1080</v>
      </c>
      <c r="E726" s="73" t="s">
        <v>1077</v>
      </c>
      <c r="F726" s="74">
        <v>1.7818000000000001</v>
      </c>
      <c r="G726" s="75">
        <v>5.79</v>
      </c>
      <c r="H726" s="75">
        <v>6.92</v>
      </c>
      <c r="I726" s="73" t="s">
        <v>1986</v>
      </c>
      <c r="J726" s="73" t="s">
        <v>1987</v>
      </c>
      <c r="K726" s="173"/>
      <c r="L726" s="172">
        <f>_xlfn.XLOOKUP($J726,Key!$M:$M,Key!$N:$N)</f>
        <v>1</v>
      </c>
    </row>
    <row r="727" spans="2:12" ht="15" customHeight="1" x14ac:dyDescent="0.25">
      <c r="B727" s="70" t="s">
        <v>1081</v>
      </c>
      <c r="C727" s="70" t="s">
        <v>6</v>
      </c>
      <c r="D727" s="70" t="s">
        <v>1082</v>
      </c>
      <c r="E727" s="70" t="s">
        <v>1083</v>
      </c>
      <c r="F727" s="71">
        <v>0.43190000000000001</v>
      </c>
      <c r="G727" s="72">
        <v>2</v>
      </c>
      <c r="H727" s="72">
        <v>1.94</v>
      </c>
      <c r="I727" s="70" t="s">
        <v>2013</v>
      </c>
      <c r="J727" s="70" t="s">
        <v>2014</v>
      </c>
      <c r="L727" s="171">
        <f>_xlfn.XLOOKUP($J727,Key!$M:$M,Key!$N:$N)</f>
        <v>1.23</v>
      </c>
    </row>
    <row r="728" spans="2:12" ht="15" customHeight="1" x14ac:dyDescent="0.25">
      <c r="B728" s="70" t="s">
        <v>1081</v>
      </c>
      <c r="C728" s="70" t="s">
        <v>9</v>
      </c>
      <c r="D728" s="70" t="s">
        <v>1084</v>
      </c>
      <c r="E728" s="70" t="s">
        <v>1083</v>
      </c>
      <c r="F728" s="71">
        <v>0.58830000000000005</v>
      </c>
      <c r="G728" s="72">
        <v>2.87</v>
      </c>
      <c r="H728" s="72">
        <v>2.99</v>
      </c>
      <c r="I728" s="70" t="s">
        <v>2013</v>
      </c>
      <c r="J728" s="70" t="s">
        <v>2014</v>
      </c>
      <c r="L728" s="171">
        <f>_xlfn.XLOOKUP($J728,Key!$M:$M,Key!$N:$N)</f>
        <v>1.23</v>
      </c>
    </row>
    <row r="729" spans="2:12" ht="15" customHeight="1" x14ac:dyDescent="0.25">
      <c r="B729" s="70" t="s">
        <v>1081</v>
      </c>
      <c r="C729" s="70" t="s">
        <v>11</v>
      </c>
      <c r="D729" s="70" t="s">
        <v>1085</v>
      </c>
      <c r="E729" s="70" t="s">
        <v>1083</v>
      </c>
      <c r="F729" s="71">
        <v>0.89390000000000003</v>
      </c>
      <c r="G729" s="72">
        <v>4.3899999999999997</v>
      </c>
      <c r="H729" s="72">
        <v>5.85</v>
      </c>
      <c r="I729" s="70" t="s">
        <v>2013</v>
      </c>
      <c r="J729" s="70" t="s">
        <v>2014</v>
      </c>
      <c r="L729" s="171">
        <f>_xlfn.XLOOKUP($J729,Key!$M:$M,Key!$N:$N)</f>
        <v>1.23</v>
      </c>
    </row>
    <row r="730" spans="2:12" s="3" customFormat="1" ht="15" customHeight="1" x14ac:dyDescent="0.25">
      <c r="B730" s="73" t="s">
        <v>1081</v>
      </c>
      <c r="C730" s="73" t="s">
        <v>13</v>
      </c>
      <c r="D730" s="73" t="s">
        <v>1086</v>
      </c>
      <c r="E730" s="73" t="s">
        <v>1083</v>
      </c>
      <c r="F730" s="74">
        <v>1.5494000000000001</v>
      </c>
      <c r="G730" s="75">
        <v>7.56</v>
      </c>
      <c r="H730" s="75">
        <v>7.82</v>
      </c>
      <c r="I730" s="73" t="s">
        <v>2013</v>
      </c>
      <c r="J730" s="73" t="s">
        <v>2014</v>
      </c>
      <c r="K730" s="173"/>
      <c r="L730" s="172">
        <f>_xlfn.XLOOKUP($J730,Key!$M:$M,Key!$N:$N)</f>
        <v>1.23</v>
      </c>
    </row>
    <row r="731" spans="2:12" ht="15" customHeight="1" x14ac:dyDescent="0.25">
      <c r="B731" s="70" t="s">
        <v>1087</v>
      </c>
      <c r="C731" s="70" t="s">
        <v>6</v>
      </c>
      <c r="D731" s="70" t="s">
        <v>1088</v>
      </c>
      <c r="E731" s="70" t="s">
        <v>1089</v>
      </c>
      <c r="F731" s="71">
        <v>1.1667000000000001</v>
      </c>
      <c r="G731" s="72">
        <v>1.42</v>
      </c>
      <c r="H731" s="72">
        <v>1.53</v>
      </c>
      <c r="I731" s="70" t="s">
        <v>1986</v>
      </c>
      <c r="J731" s="70" t="s">
        <v>1987</v>
      </c>
      <c r="L731" s="171">
        <f>_xlfn.XLOOKUP($J731,Key!$M:$M,Key!$N:$N)</f>
        <v>1</v>
      </c>
    </row>
    <row r="732" spans="2:12" ht="15" customHeight="1" x14ac:dyDescent="0.25">
      <c r="B732" s="70" t="s">
        <v>1087</v>
      </c>
      <c r="C732" s="70" t="s">
        <v>9</v>
      </c>
      <c r="D732" s="70" t="s">
        <v>1090</v>
      </c>
      <c r="E732" s="70" t="s">
        <v>1089</v>
      </c>
      <c r="F732" s="71">
        <v>1.512</v>
      </c>
      <c r="G732" s="72">
        <v>2.37</v>
      </c>
      <c r="H732" s="72">
        <v>3.57</v>
      </c>
      <c r="I732" s="70" t="s">
        <v>1986</v>
      </c>
      <c r="J732" s="70" t="s">
        <v>1987</v>
      </c>
      <c r="L732" s="171">
        <f>_xlfn.XLOOKUP($J732,Key!$M:$M,Key!$N:$N)</f>
        <v>1</v>
      </c>
    </row>
    <row r="733" spans="2:12" ht="15" customHeight="1" x14ac:dyDescent="0.25">
      <c r="B733" s="70" t="s">
        <v>1087</v>
      </c>
      <c r="C733" s="70" t="s">
        <v>11</v>
      </c>
      <c r="D733" s="70" t="s">
        <v>1091</v>
      </c>
      <c r="E733" s="70" t="s">
        <v>1089</v>
      </c>
      <c r="F733" s="71">
        <v>2.7850999999999999</v>
      </c>
      <c r="G733" s="72">
        <v>6.56</v>
      </c>
      <c r="H733" s="72">
        <v>8.15</v>
      </c>
      <c r="I733" s="70" t="s">
        <v>1986</v>
      </c>
      <c r="J733" s="70" t="s">
        <v>1987</v>
      </c>
      <c r="L733" s="171">
        <f>_xlfn.XLOOKUP($J733,Key!$M:$M,Key!$N:$N)</f>
        <v>1</v>
      </c>
    </row>
    <row r="734" spans="2:12" s="3" customFormat="1" ht="15" customHeight="1" x14ac:dyDescent="0.25">
      <c r="B734" s="73" t="s">
        <v>1087</v>
      </c>
      <c r="C734" s="73" t="s">
        <v>13</v>
      </c>
      <c r="D734" s="73" t="s">
        <v>1092</v>
      </c>
      <c r="E734" s="73" t="s">
        <v>1089</v>
      </c>
      <c r="F734" s="74">
        <v>5.2374000000000001</v>
      </c>
      <c r="G734" s="75">
        <v>13.77</v>
      </c>
      <c r="H734" s="75">
        <v>12.74</v>
      </c>
      <c r="I734" s="73" t="s">
        <v>1986</v>
      </c>
      <c r="J734" s="73" t="s">
        <v>1987</v>
      </c>
      <c r="K734" s="173"/>
      <c r="L734" s="172">
        <f>_xlfn.XLOOKUP($J734,Key!$M:$M,Key!$N:$N)</f>
        <v>1</v>
      </c>
    </row>
    <row r="735" spans="2:12" ht="15" customHeight="1" x14ac:dyDescent="0.25">
      <c r="B735" s="70" t="s">
        <v>1093</v>
      </c>
      <c r="C735" s="70" t="s">
        <v>6</v>
      </c>
      <c r="D735" s="70" t="s">
        <v>1094</v>
      </c>
      <c r="E735" s="70" t="s">
        <v>1095</v>
      </c>
      <c r="F735" s="71">
        <v>1.0125</v>
      </c>
      <c r="G735" s="72">
        <v>1.21</v>
      </c>
      <c r="H735" s="72">
        <v>1.39</v>
      </c>
      <c r="I735" s="70" t="s">
        <v>1986</v>
      </c>
      <c r="J735" s="70" t="s">
        <v>1987</v>
      </c>
      <c r="L735" s="171">
        <f>_xlfn.XLOOKUP($J735,Key!$M:$M,Key!$N:$N)</f>
        <v>1</v>
      </c>
    </row>
    <row r="736" spans="2:12" ht="15" customHeight="1" x14ac:dyDescent="0.25">
      <c r="B736" s="70" t="s">
        <v>1093</v>
      </c>
      <c r="C736" s="70" t="s">
        <v>9</v>
      </c>
      <c r="D736" s="70" t="s">
        <v>1096</v>
      </c>
      <c r="E736" s="70" t="s">
        <v>1095</v>
      </c>
      <c r="F736" s="71">
        <v>1.3042</v>
      </c>
      <c r="G736" s="72">
        <v>1.43</v>
      </c>
      <c r="H736" s="72">
        <v>1.56</v>
      </c>
      <c r="I736" s="70" t="s">
        <v>1986</v>
      </c>
      <c r="J736" s="70" t="s">
        <v>1987</v>
      </c>
      <c r="L736" s="171">
        <f>_xlfn.XLOOKUP($J736,Key!$M:$M,Key!$N:$N)</f>
        <v>1</v>
      </c>
    </row>
    <row r="737" spans="2:12" ht="15" customHeight="1" x14ac:dyDescent="0.25">
      <c r="B737" s="70" t="s">
        <v>1093</v>
      </c>
      <c r="C737" s="70" t="s">
        <v>11</v>
      </c>
      <c r="D737" s="70" t="s">
        <v>1097</v>
      </c>
      <c r="E737" s="70" t="s">
        <v>1095</v>
      </c>
      <c r="F737" s="71">
        <v>1.9178999999999999</v>
      </c>
      <c r="G737" s="72">
        <v>3.09</v>
      </c>
      <c r="H737" s="72">
        <v>4.67</v>
      </c>
      <c r="I737" s="70" t="s">
        <v>1986</v>
      </c>
      <c r="J737" s="70" t="s">
        <v>1987</v>
      </c>
      <c r="L737" s="171">
        <f>_xlfn.XLOOKUP($J737,Key!$M:$M,Key!$N:$N)</f>
        <v>1</v>
      </c>
    </row>
    <row r="738" spans="2:12" s="3" customFormat="1" ht="15" customHeight="1" x14ac:dyDescent="0.25">
      <c r="B738" s="73" t="s">
        <v>1093</v>
      </c>
      <c r="C738" s="73" t="s">
        <v>13</v>
      </c>
      <c r="D738" s="73" t="s">
        <v>1098</v>
      </c>
      <c r="E738" s="73" t="s">
        <v>1095</v>
      </c>
      <c r="F738" s="74">
        <v>4.2145000000000001</v>
      </c>
      <c r="G738" s="75">
        <v>9.02</v>
      </c>
      <c r="H738" s="75">
        <v>10.58</v>
      </c>
      <c r="I738" s="73" t="s">
        <v>1986</v>
      </c>
      <c r="J738" s="73" t="s">
        <v>1987</v>
      </c>
      <c r="K738" s="173"/>
      <c r="L738" s="172">
        <f>_xlfn.XLOOKUP($J738,Key!$M:$M,Key!$N:$N)</f>
        <v>1</v>
      </c>
    </row>
    <row r="739" spans="2:12" ht="15" customHeight="1" x14ac:dyDescent="0.25">
      <c r="B739" s="70" t="s">
        <v>1099</v>
      </c>
      <c r="C739" s="70" t="s">
        <v>6</v>
      </c>
      <c r="D739" s="70" t="s">
        <v>1100</v>
      </c>
      <c r="E739" s="70" t="s">
        <v>1101</v>
      </c>
      <c r="F739" s="71">
        <v>0.9385</v>
      </c>
      <c r="G739" s="72">
        <v>1.32</v>
      </c>
      <c r="H739" s="72">
        <v>1.45</v>
      </c>
      <c r="I739" s="70" t="s">
        <v>1986</v>
      </c>
      <c r="J739" s="70" t="s">
        <v>1987</v>
      </c>
      <c r="L739" s="171">
        <f>_xlfn.XLOOKUP($J739,Key!$M:$M,Key!$N:$N)</f>
        <v>1</v>
      </c>
    </row>
    <row r="740" spans="2:12" ht="15" customHeight="1" x14ac:dyDescent="0.25">
      <c r="B740" s="70" t="s">
        <v>1099</v>
      </c>
      <c r="C740" s="70" t="s">
        <v>9</v>
      </c>
      <c r="D740" s="70" t="s">
        <v>1102</v>
      </c>
      <c r="E740" s="70" t="s">
        <v>1101</v>
      </c>
      <c r="F740" s="71">
        <v>1.3529</v>
      </c>
      <c r="G740" s="72">
        <v>2.0299999999999998</v>
      </c>
      <c r="H740" s="72">
        <v>2.83</v>
      </c>
      <c r="I740" s="70" t="s">
        <v>1986</v>
      </c>
      <c r="J740" s="70" t="s">
        <v>1987</v>
      </c>
      <c r="L740" s="171">
        <f>_xlfn.XLOOKUP($J740,Key!$M:$M,Key!$N:$N)</f>
        <v>1</v>
      </c>
    </row>
    <row r="741" spans="2:12" ht="15" customHeight="1" x14ac:dyDescent="0.25">
      <c r="B741" s="70" t="s">
        <v>1099</v>
      </c>
      <c r="C741" s="70" t="s">
        <v>11</v>
      </c>
      <c r="D741" s="70" t="s">
        <v>1103</v>
      </c>
      <c r="E741" s="70" t="s">
        <v>1101</v>
      </c>
      <c r="F741" s="71">
        <v>2.2250999999999999</v>
      </c>
      <c r="G741" s="72">
        <v>5.47</v>
      </c>
      <c r="H741" s="72">
        <v>6.21</v>
      </c>
      <c r="I741" s="70" t="s">
        <v>1986</v>
      </c>
      <c r="J741" s="70" t="s">
        <v>1987</v>
      </c>
      <c r="L741" s="171">
        <f>_xlfn.XLOOKUP($J741,Key!$M:$M,Key!$N:$N)</f>
        <v>1</v>
      </c>
    </row>
    <row r="742" spans="2:12" s="3" customFormat="1" ht="15" customHeight="1" x14ac:dyDescent="0.25">
      <c r="B742" s="73" t="s">
        <v>1099</v>
      </c>
      <c r="C742" s="73" t="s">
        <v>13</v>
      </c>
      <c r="D742" s="73" t="s">
        <v>1104</v>
      </c>
      <c r="E742" s="73" t="s">
        <v>1101</v>
      </c>
      <c r="F742" s="74">
        <v>4.0679999999999996</v>
      </c>
      <c r="G742" s="75">
        <v>11.12</v>
      </c>
      <c r="H742" s="75">
        <v>9.5299999999999994</v>
      </c>
      <c r="I742" s="73" t="s">
        <v>1986</v>
      </c>
      <c r="J742" s="73" t="s">
        <v>1987</v>
      </c>
      <c r="K742" s="173"/>
      <c r="L742" s="172">
        <f>_xlfn.XLOOKUP($J742,Key!$M:$M,Key!$N:$N)</f>
        <v>1</v>
      </c>
    </row>
    <row r="743" spans="2:12" ht="15" customHeight="1" x14ac:dyDescent="0.25">
      <c r="B743" s="70" t="s">
        <v>1105</v>
      </c>
      <c r="C743" s="70" t="s">
        <v>6</v>
      </c>
      <c r="D743" s="70" t="s">
        <v>1106</v>
      </c>
      <c r="E743" s="70" t="s">
        <v>1107</v>
      </c>
      <c r="F743" s="71">
        <v>1.1452</v>
      </c>
      <c r="G743" s="72">
        <v>2.5</v>
      </c>
      <c r="H743" s="72">
        <v>3.45</v>
      </c>
      <c r="I743" s="70" t="s">
        <v>1986</v>
      </c>
      <c r="J743" s="70" t="s">
        <v>1987</v>
      </c>
      <c r="L743" s="171">
        <f>_xlfn.XLOOKUP($J743,Key!$M:$M,Key!$N:$N)</f>
        <v>1</v>
      </c>
    </row>
    <row r="744" spans="2:12" ht="15" customHeight="1" x14ac:dyDescent="0.25">
      <c r="B744" s="70" t="s">
        <v>1105</v>
      </c>
      <c r="C744" s="70" t="s">
        <v>9</v>
      </c>
      <c r="D744" s="70" t="s">
        <v>1108</v>
      </c>
      <c r="E744" s="70" t="s">
        <v>1107</v>
      </c>
      <c r="F744" s="71">
        <v>1.4238</v>
      </c>
      <c r="G744" s="72">
        <v>4.24</v>
      </c>
      <c r="H744" s="72">
        <v>4.28</v>
      </c>
      <c r="I744" s="70" t="s">
        <v>1986</v>
      </c>
      <c r="J744" s="70" t="s">
        <v>1987</v>
      </c>
      <c r="L744" s="171">
        <f>_xlfn.XLOOKUP($J744,Key!$M:$M,Key!$N:$N)</f>
        <v>1</v>
      </c>
    </row>
    <row r="745" spans="2:12" ht="15" customHeight="1" x14ac:dyDescent="0.25">
      <c r="B745" s="70" t="s">
        <v>1105</v>
      </c>
      <c r="C745" s="70" t="s">
        <v>11</v>
      </c>
      <c r="D745" s="70" t="s">
        <v>1109</v>
      </c>
      <c r="E745" s="70" t="s">
        <v>1107</v>
      </c>
      <c r="F745" s="71">
        <v>2.1219000000000001</v>
      </c>
      <c r="G745" s="72">
        <v>6.94</v>
      </c>
      <c r="H745" s="72">
        <v>8.01</v>
      </c>
      <c r="I745" s="70" t="s">
        <v>1986</v>
      </c>
      <c r="J745" s="70" t="s">
        <v>1987</v>
      </c>
      <c r="L745" s="171">
        <f>_xlfn.XLOOKUP($J745,Key!$M:$M,Key!$N:$N)</f>
        <v>1</v>
      </c>
    </row>
    <row r="746" spans="2:12" s="3" customFormat="1" ht="15" customHeight="1" x14ac:dyDescent="0.25">
      <c r="B746" s="73" t="s">
        <v>1105</v>
      </c>
      <c r="C746" s="73" t="s">
        <v>13</v>
      </c>
      <c r="D746" s="73" t="s">
        <v>1110</v>
      </c>
      <c r="E746" s="73" t="s">
        <v>1107</v>
      </c>
      <c r="F746" s="74">
        <v>4.2472000000000003</v>
      </c>
      <c r="G746" s="75">
        <v>15.38</v>
      </c>
      <c r="H746" s="75">
        <v>14.32</v>
      </c>
      <c r="I746" s="73" t="s">
        <v>1986</v>
      </c>
      <c r="J746" s="73" t="s">
        <v>1987</v>
      </c>
      <c r="K746" s="173"/>
      <c r="L746" s="172">
        <f>_xlfn.XLOOKUP($J746,Key!$M:$M,Key!$N:$N)</f>
        <v>1</v>
      </c>
    </row>
    <row r="747" spans="2:12" ht="15" customHeight="1" x14ac:dyDescent="0.25">
      <c r="B747" s="70" t="s">
        <v>1111</v>
      </c>
      <c r="C747" s="70" t="s">
        <v>6</v>
      </c>
      <c r="D747" s="70" t="s">
        <v>1112</v>
      </c>
      <c r="E747" s="70" t="s">
        <v>1113</v>
      </c>
      <c r="F747" s="71">
        <v>0.46939999999999998</v>
      </c>
      <c r="G747" s="72">
        <v>2.0099999999999998</v>
      </c>
      <c r="H747" s="72">
        <v>1.75</v>
      </c>
      <c r="I747" s="70" t="s">
        <v>1988</v>
      </c>
      <c r="J747" s="70" t="s">
        <v>2222</v>
      </c>
      <c r="L747" s="171">
        <f>_xlfn.XLOOKUP($J747,Key!$M:$M,Key!$N:$N)</f>
        <v>1.08</v>
      </c>
    </row>
    <row r="748" spans="2:12" ht="15" customHeight="1" x14ac:dyDescent="0.25">
      <c r="B748" s="70" t="s">
        <v>1111</v>
      </c>
      <c r="C748" s="70" t="s">
        <v>9</v>
      </c>
      <c r="D748" s="70" t="s">
        <v>1114</v>
      </c>
      <c r="E748" s="70" t="s">
        <v>1113</v>
      </c>
      <c r="F748" s="71">
        <v>0.62360000000000004</v>
      </c>
      <c r="G748" s="72">
        <v>2.64</v>
      </c>
      <c r="H748" s="72">
        <v>2.39</v>
      </c>
      <c r="I748" s="70" t="s">
        <v>1988</v>
      </c>
      <c r="J748" s="70" t="s">
        <v>2222</v>
      </c>
      <c r="L748" s="171">
        <f>_xlfn.XLOOKUP($J748,Key!$M:$M,Key!$N:$N)</f>
        <v>1.08</v>
      </c>
    </row>
    <row r="749" spans="2:12" ht="15" customHeight="1" x14ac:dyDescent="0.25">
      <c r="B749" s="70" t="s">
        <v>1111</v>
      </c>
      <c r="C749" s="70" t="s">
        <v>11</v>
      </c>
      <c r="D749" s="70" t="s">
        <v>1115</v>
      </c>
      <c r="E749" s="70" t="s">
        <v>1113</v>
      </c>
      <c r="F749" s="71">
        <v>0.90029999999999999</v>
      </c>
      <c r="G749" s="72">
        <v>3.82</v>
      </c>
      <c r="H749" s="72">
        <v>4.16</v>
      </c>
      <c r="I749" s="70" t="s">
        <v>1988</v>
      </c>
      <c r="J749" s="70" t="s">
        <v>2222</v>
      </c>
      <c r="L749" s="171">
        <f>_xlfn.XLOOKUP($J749,Key!$M:$M,Key!$N:$N)</f>
        <v>1.08</v>
      </c>
    </row>
    <row r="750" spans="2:12" s="3" customFormat="1" ht="15" customHeight="1" x14ac:dyDescent="0.25">
      <c r="B750" s="73" t="s">
        <v>1111</v>
      </c>
      <c r="C750" s="73" t="s">
        <v>13</v>
      </c>
      <c r="D750" s="73" t="s">
        <v>1116</v>
      </c>
      <c r="E750" s="73" t="s">
        <v>1113</v>
      </c>
      <c r="F750" s="74">
        <v>1.6561999999999999</v>
      </c>
      <c r="G750" s="75">
        <v>6.28</v>
      </c>
      <c r="H750" s="75">
        <v>7.47</v>
      </c>
      <c r="I750" s="73" t="s">
        <v>1988</v>
      </c>
      <c r="J750" s="73" t="s">
        <v>2222</v>
      </c>
      <c r="K750" s="173"/>
      <c r="L750" s="172">
        <f>_xlfn.XLOOKUP($J750,Key!$M:$M,Key!$N:$N)</f>
        <v>1.08</v>
      </c>
    </row>
    <row r="751" spans="2:12" ht="15" customHeight="1" x14ac:dyDescent="0.25">
      <c r="B751" s="70" t="s">
        <v>1117</v>
      </c>
      <c r="C751" s="70" t="s">
        <v>6</v>
      </c>
      <c r="D751" s="70" t="s">
        <v>1118</v>
      </c>
      <c r="E751" s="70" t="s">
        <v>1119</v>
      </c>
      <c r="F751" s="71">
        <v>0.3679</v>
      </c>
      <c r="G751" s="72">
        <v>2.31</v>
      </c>
      <c r="H751" s="72">
        <v>3.36</v>
      </c>
      <c r="I751" s="70" t="s">
        <v>1988</v>
      </c>
      <c r="J751" s="70" t="s">
        <v>2222</v>
      </c>
      <c r="L751" s="171">
        <f>_xlfn.XLOOKUP($J751,Key!$M:$M,Key!$N:$N)</f>
        <v>1.08</v>
      </c>
    </row>
    <row r="752" spans="2:12" ht="15" customHeight="1" x14ac:dyDescent="0.25">
      <c r="B752" s="70" t="s">
        <v>1117</v>
      </c>
      <c r="C752" s="70" t="s">
        <v>9</v>
      </c>
      <c r="D752" s="70" t="s">
        <v>1120</v>
      </c>
      <c r="E752" s="70" t="s">
        <v>1119</v>
      </c>
      <c r="F752" s="71">
        <v>0.61350000000000005</v>
      </c>
      <c r="G752" s="72">
        <v>3.79</v>
      </c>
      <c r="H752" s="72">
        <v>5.98</v>
      </c>
      <c r="I752" s="70" t="s">
        <v>1988</v>
      </c>
      <c r="J752" s="70" t="s">
        <v>2222</v>
      </c>
      <c r="L752" s="171">
        <f>_xlfn.XLOOKUP($J752,Key!$M:$M,Key!$N:$N)</f>
        <v>1.08</v>
      </c>
    </row>
    <row r="753" spans="2:12" ht="15" customHeight="1" x14ac:dyDescent="0.25">
      <c r="B753" s="70" t="s">
        <v>1117</v>
      </c>
      <c r="C753" s="70" t="s">
        <v>11</v>
      </c>
      <c r="D753" s="70" t="s">
        <v>1121</v>
      </c>
      <c r="E753" s="70" t="s">
        <v>1119</v>
      </c>
      <c r="F753" s="71">
        <v>0.96250000000000002</v>
      </c>
      <c r="G753" s="72">
        <v>5.18</v>
      </c>
      <c r="H753" s="72">
        <v>8.85</v>
      </c>
      <c r="I753" s="70" t="s">
        <v>1988</v>
      </c>
      <c r="J753" s="70" t="s">
        <v>2222</v>
      </c>
      <c r="L753" s="171">
        <f>_xlfn.XLOOKUP($J753,Key!$M:$M,Key!$N:$N)</f>
        <v>1.08</v>
      </c>
    </row>
    <row r="754" spans="2:12" s="3" customFormat="1" ht="15" customHeight="1" x14ac:dyDescent="0.25">
      <c r="B754" s="73" t="s">
        <v>1117</v>
      </c>
      <c r="C754" s="73" t="s">
        <v>13</v>
      </c>
      <c r="D754" s="73" t="s">
        <v>1122</v>
      </c>
      <c r="E754" s="73" t="s">
        <v>1119</v>
      </c>
      <c r="F754" s="74">
        <v>1.6798</v>
      </c>
      <c r="G754" s="75">
        <v>8.44</v>
      </c>
      <c r="H754" s="75">
        <v>13.82</v>
      </c>
      <c r="I754" s="73" t="s">
        <v>1988</v>
      </c>
      <c r="J754" s="73" t="s">
        <v>2222</v>
      </c>
      <c r="K754" s="173"/>
      <c r="L754" s="172">
        <f>_xlfn.XLOOKUP($J754,Key!$M:$M,Key!$N:$N)</f>
        <v>1.08</v>
      </c>
    </row>
    <row r="755" spans="2:12" ht="15" customHeight="1" x14ac:dyDescent="0.25">
      <c r="B755" s="70" t="s">
        <v>1123</v>
      </c>
      <c r="C755" s="70" t="s">
        <v>6</v>
      </c>
      <c r="D755" s="70" t="s">
        <v>1124</v>
      </c>
      <c r="E755" s="70" t="s">
        <v>1125</v>
      </c>
      <c r="F755" s="71">
        <v>0.36859999999999998</v>
      </c>
      <c r="G755" s="72">
        <v>1.73</v>
      </c>
      <c r="H755" s="72">
        <v>1.48</v>
      </c>
      <c r="I755" s="70" t="s">
        <v>1988</v>
      </c>
      <c r="J755" s="70" t="s">
        <v>2222</v>
      </c>
      <c r="L755" s="171">
        <f>_xlfn.XLOOKUP($J755,Key!$M:$M,Key!$N:$N)</f>
        <v>1.08</v>
      </c>
    </row>
    <row r="756" spans="2:12" ht="15" customHeight="1" x14ac:dyDescent="0.25">
      <c r="B756" s="70" t="s">
        <v>1123</v>
      </c>
      <c r="C756" s="70" t="s">
        <v>9</v>
      </c>
      <c r="D756" s="70" t="s">
        <v>1126</v>
      </c>
      <c r="E756" s="70" t="s">
        <v>1125</v>
      </c>
      <c r="F756" s="71">
        <v>0.52639999999999998</v>
      </c>
      <c r="G756" s="72">
        <v>2.3199999999999998</v>
      </c>
      <c r="H756" s="72">
        <v>2.54</v>
      </c>
      <c r="I756" s="70" t="s">
        <v>1988</v>
      </c>
      <c r="J756" s="70" t="s">
        <v>2222</v>
      </c>
      <c r="L756" s="171">
        <f>_xlfn.XLOOKUP($J756,Key!$M:$M,Key!$N:$N)</f>
        <v>1.08</v>
      </c>
    </row>
    <row r="757" spans="2:12" ht="15" customHeight="1" x14ac:dyDescent="0.25">
      <c r="B757" s="70" t="s">
        <v>1123</v>
      </c>
      <c r="C757" s="70" t="s">
        <v>11</v>
      </c>
      <c r="D757" s="70" t="s">
        <v>1127</v>
      </c>
      <c r="E757" s="70" t="s">
        <v>1125</v>
      </c>
      <c r="F757" s="71">
        <v>0.75090000000000001</v>
      </c>
      <c r="G757" s="72">
        <v>3.52</v>
      </c>
      <c r="H757" s="72">
        <v>4.37</v>
      </c>
      <c r="I757" s="70" t="s">
        <v>1988</v>
      </c>
      <c r="J757" s="70" t="s">
        <v>2222</v>
      </c>
      <c r="L757" s="171">
        <f>_xlfn.XLOOKUP($J757,Key!$M:$M,Key!$N:$N)</f>
        <v>1.08</v>
      </c>
    </row>
    <row r="758" spans="2:12" s="3" customFormat="1" ht="15" customHeight="1" x14ac:dyDescent="0.25">
      <c r="B758" s="73" t="s">
        <v>1123</v>
      </c>
      <c r="C758" s="73" t="s">
        <v>13</v>
      </c>
      <c r="D758" s="73" t="s">
        <v>1128</v>
      </c>
      <c r="E758" s="73" t="s">
        <v>1125</v>
      </c>
      <c r="F758" s="74">
        <v>1.1657</v>
      </c>
      <c r="G758" s="75">
        <v>5.3</v>
      </c>
      <c r="H758" s="75">
        <v>7.29</v>
      </c>
      <c r="I758" s="73" t="s">
        <v>1988</v>
      </c>
      <c r="J758" s="73" t="s">
        <v>2222</v>
      </c>
      <c r="K758" s="173"/>
      <c r="L758" s="172">
        <f>_xlfn.XLOOKUP($J758,Key!$M:$M,Key!$N:$N)</f>
        <v>1.08</v>
      </c>
    </row>
    <row r="759" spans="2:12" ht="15" customHeight="1" x14ac:dyDescent="0.25">
      <c r="B759" s="70" t="s">
        <v>1129</v>
      </c>
      <c r="C759" s="70" t="s">
        <v>6</v>
      </c>
      <c r="D759" s="70" t="s">
        <v>1130</v>
      </c>
      <c r="E759" s="70" t="s">
        <v>1131</v>
      </c>
      <c r="F759" s="71">
        <v>0.5353</v>
      </c>
      <c r="G759" s="72">
        <v>2.2000000000000002</v>
      </c>
      <c r="H759" s="72">
        <v>3.5</v>
      </c>
      <c r="I759" s="70" t="s">
        <v>2008</v>
      </c>
      <c r="J759" s="70" t="s">
        <v>2009</v>
      </c>
      <c r="L759" s="171">
        <f>_xlfn.XLOOKUP($J759,Key!$M:$M,Key!$N:$N)</f>
        <v>1.1299999999999999</v>
      </c>
    </row>
    <row r="760" spans="2:12" ht="15" customHeight="1" x14ac:dyDescent="0.25">
      <c r="B760" s="70" t="s">
        <v>1129</v>
      </c>
      <c r="C760" s="70" t="s">
        <v>9</v>
      </c>
      <c r="D760" s="70" t="s">
        <v>1132</v>
      </c>
      <c r="E760" s="70" t="s">
        <v>1131</v>
      </c>
      <c r="F760" s="71">
        <v>0.73499999999999999</v>
      </c>
      <c r="G760" s="72">
        <v>2.98</v>
      </c>
      <c r="H760" s="72">
        <v>4.07</v>
      </c>
      <c r="I760" s="70" t="s">
        <v>2008</v>
      </c>
      <c r="J760" s="70" t="s">
        <v>2009</v>
      </c>
      <c r="L760" s="171">
        <f>_xlfn.XLOOKUP($J760,Key!$M:$M,Key!$N:$N)</f>
        <v>1.1299999999999999</v>
      </c>
    </row>
    <row r="761" spans="2:12" ht="15" customHeight="1" x14ac:dyDescent="0.25">
      <c r="B761" s="70" t="s">
        <v>1129</v>
      </c>
      <c r="C761" s="70" t="s">
        <v>11</v>
      </c>
      <c r="D761" s="70" t="s">
        <v>1133</v>
      </c>
      <c r="E761" s="70" t="s">
        <v>1131</v>
      </c>
      <c r="F761" s="71">
        <v>1.1228</v>
      </c>
      <c r="G761" s="72">
        <v>4.2699999999999996</v>
      </c>
      <c r="H761" s="72">
        <v>5.27</v>
      </c>
      <c r="I761" s="70" t="s">
        <v>2008</v>
      </c>
      <c r="J761" s="70" t="s">
        <v>2009</v>
      </c>
      <c r="L761" s="171">
        <f>_xlfn.XLOOKUP($J761,Key!$M:$M,Key!$N:$N)</f>
        <v>1.1299999999999999</v>
      </c>
    </row>
    <row r="762" spans="2:12" s="3" customFormat="1" ht="15" customHeight="1" x14ac:dyDescent="0.25">
      <c r="B762" s="73" t="s">
        <v>1129</v>
      </c>
      <c r="C762" s="73" t="s">
        <v>13</v>
      </c>
      <c r="D762" s="73" t="s">
        <v>1134</v>
      </c>
      <c r="E762" s="73" t="s">
        <v>1131</v>
      </c>
      <c r="F762" s="74">
        <v>2.8389000000000002</v>
      </c>
      <c r="G762" s="75">
        <v>9.9499999999999993</v>
      </c>
      <c r="H762" s="75">
        <v>11.19</v>
      </c>
      <c r="I762" s="73" t="s">
        <v>2008</v>
      </c>
      <c r="J762" s="73" t="s">
        <v>2009</v>
      </c>
      <c r="K762" s="173"/>
      <c r="L762" s="172">
        <f>_xlfn.XLOOKUP($J762,Key!$M:$M,Key!$N:$N)</f>
        <v>1.1299999999999999</v>
      </c>
    </row>
    <row r="763" spans="2:12" ht="15" customHeight="1" x14ac:dyDescent="0.25">
      <c r="B763" s="70" t="s">
        <v>1135</v>
      </c>
      <c r="C763" s="70" t="s">
        <v>6</v>
      </c>
      <c r="D763" s="70" t="s">
        <v>1136</v>
      </c>
      <c r="E763" s="70" t="s">
        <v>1137</v>
      </c>
      <c r="F763" s="71">
        <v>0.48089999999999999</v>
      </c>
      <c r="G763" s="72">
        <v>2.2000000000000002</v>
      </c>
      <c r="H763" s="72">
        <v>2.5</v>
      </c>
      <c r="I763" s="70" t="s">
        <v>1988</v>
      </c>
      <c r="J763" s="70" t="s">
        <v>2222</v>
      </c>
      <c r="L763" s="171">
        <f>_xlfn.XLOOKUP($J763,Key!$M:$M,Key!$N:$N)</f>
        <v>1.08</v>
      </c>
    </row>
    <row r="764" spans="2:12" ht="15" customHeight="1" x14ac:dyDescent="0.25">
      <c r="B764" s="70" t="s">
        <v>1135</v>
      </c>
      <c r="C764" s="70" t="s">
        <v>9</v>
      </c>
      <c r="D764" s="70" t="s">
        <v>1138</v>
      </c>
      <c r="E764" s="70" t="s">
        <v>1137</v>
      </c>
      <c r="F764" s="71">
        <v>0.69159999999999999</v>
      </c>
      <c r="G764" s="72">
        <v>3.32</v>
      </c>
      <c r="H764" s="72">
        <v>4.2</v>
      </c>
      <c r="I764" s="70" t="s">
        <v>1988</v>
      </c>
      <c r="J764" s="70" t="s">
        <v>2222</v>
      </c>
      <c r="L764" s="171">
        <f>_xlfn.XLOOKUP($J764,Key!$M:$M,Key!$N:$N)</f>
        <v>1.08</v>
      </c>
    </row>
    <row r="765" spans="2:12" ht="15" customHeight="1" x14ac:dyDescent="0.25">
      <c r="B765" s="70" t="s">
        <v>1135</v>
      </c>
      <c r="C765" s="70" t="s">
        <v>11</v>
      </c>
      <c r="D765" s="70" t="s">
        <v>1139</v>
      </c>
      <c r="E765" s="70" t="s">
        <v>1137</v>
      </c>
      <c r="F765" s="71">
        <v>1.048</v>
      </c>
      <c r="G765" s="72">
        <v>4.67</v>
      </c>
      <c r="H765" s="72">
        <v>6.59</v>
      </c>
      <c r="I765" s="70" t="s">
        <v>1988</v>
      </c>
      <c r="J765" s="70" t="s">
        <v>2222</v>
      </c>
      <c r="L765" s="171">
        <f>_xlfn.XLOOKUP($J765,Key!$M:$M,Key!$N:$N)</f>
        <v>1.08</v>
      </c>
    </row>
    <row r="766" spans="2:12" s="3" customFormat="1" ht="15" customHeight="1" x14ac:dyDescent="0.25">
      <c r="B766" s="73" t="s">
        <v>1135</v>
      </c>
      <c r="C766" s="73" t="s">
        <v>13</v>
      </c>
      <c r="D766" s="73" t="s">
        <v>1140</v>
      </c>
      <c r="E766" s="73" t="s">
        <v>1137</v>
      </c>
      <c r="F766" s="74">
        <v>1.7797000000000001</v>
      </c>
      <c r="G766" s="75">
        <v>7.28</v>
      </c>
      <c r="H766" s="75">
        <v>9.67</v>
      </c>
      <c r="I766" s="73" t="s">
        <v>1988</v>
      </c>
      <c r="J766" s="73" t="s">
        <v>2222</v>
      </c>
      <c r="K766" s="173"/>
      <c r="L766" s="172">
        <f>_xlfn.XLOOKUP($J766,Key!$M:$M,Key!$N:$N)</f>
        <v>1.08</v>
      </c>
    </row>
    <row r="767" spans="2:12" ht="15" customHeight="1" x14ac:dyDescent="0.25">
      <c r="B767" s="70" t="s">
        <v>1141</v>
      </c>
      <c r="C767" s="70" t="s">
        <v>6</v>
      </c>
      <c r="D767" s="70" t="s">
        <v>1142</v>
      </c>
      <c r="E767" s="70" t="s">
        <v>1143</v>
      </c>
      <c r="F767" s="71">
        <v>0.44750000000000001</v>
      </c>
      <c r="G767" s="72">
        <v>1.94</v>
      </c>
      <c r="H767" s="72">
        <v>1.71</v>
      </c>
      <c r="I767" s="70" t="s">
        <v>1988</v>
      </c>
      <c r="J767" s="70" t="s">
        <v>2222</v>
      </c>
      <c r="L767" s="171">
        <f>_xlfn.XLOOKUP($J767,Key!$M:$M,Key!$N:$N)</f>
        <v>1.08</v>
      </c>
    </row>
    <row r="768" spans="2:12" ht="15" customHeight="1" x14ac:dyDescent="0.25">
      <c r="B768" s="70" t="s">
        <v>1141</v>
      </c>
      <c r="C768" s="70" t="s">
        <v>9</v>
      </c>
      <c r="D768" s="70" t="s">
        <v>1144</v>
      </c>
      <c r="E768" s="70" t="s">
        <v>1143</v>
      </c>
      <c r="F768" s="71">
        <v>0.55800000000000005</v>
      </c>
      <c r="G768" s="72">
        <v>2.3199999999999998</v>
      </c>
      <c r="H768" s="72">
        <v>2.74</v>
      </c>
      <c r="I768" s="70" t="s">
        <v>1988</v>
      </c>
      <c r="J768" s="70" t="s">
        <v>2222</v>
      </c>
      <c r="L768" s="171">
        <f>_xlfn.XLOOKUP($J768,Key!$M:$M,Key!$N:$N)</f>
        <v>1.08</v>
      </c>
    </row>
    <row r="769" spans="2:12" ht="15" customHeight="1" x14ac:dyDescent="0.25">
      <c r="B769" s="70" t="s">
        <v>1141</v>
      </c>
      <c r="C769" s="70" t="s">
        <v>11</v>
      </c>
      <c r="D769" s="70" t="s">
        <v>1145</v>
      </c>
      <c r="E769" s="70" t="s">
        <v>1143</v>
      </c>
      <c r="F769" s="71">
        <v>0.79390000000000005</v>
      </c>
      <c r="G769" s="72">
        <v>3.19</v>
      </c>
      <c r="H769" s="72">
        <v>4.09</v>
      </c>
      <c r="I769" s="70" t="s">
        <v>1988</v>
      </c>
      <c r="J769" s="70" t="s">
        <v>2222</v>
      </c>
      <c r="L769" s="171">
        <f>_xlfn.XLOOKUP($J769,Key!$M:$M,Key!$N:$N)</f>
        <v>1.08</v>
      </c>
    </row>
    <row r="770" spans="2:12" s="3" customFormat="1" ht="15" customHeight="1" x14ac:dyDescent="0.25">
      <c r="B770" s="73" t="s">
        <v>1141</v>
      </c>
      <c r="C770" s="73" t="s">
        <v>13</v>
      </c>
      <c r="D770" s="73" t="s">
        <v>1146</v>
      </c>
      <c r="E770" s="73" t="s">
        <v>1143</v>
      </c>
      <c r="F770" s="74">
        <v>1.5309999999999999</v>
      </c>
      <c r="G770" s="75">
        <v>5.66</v>
      </c>
      <c r="H770" s="75">
        <v>7.12</v>
      </c>
      <c r="I770" s="73" t="s">
        <v>1988</v>
      </c>
      <c r="J770" s="73" t="s">
        <v>2222</v>
      </c>
      <c r="K770" s="173"/>
      <c r="L770" s="172">
        <f>_xlfn.XLOOKUP($J770,Key!$M:$M,Key!$N:$N)</f>
        <v>1.08</v>
      </c>
    </row>
    <row r="771" spans="2:12" ht="15" customHeight="1" x14ac:dyDescent="0.25">
      <c r="B771" s="70" t="s">
        <v>1147</v>
      </c>
      <c r="C771" s="70" t="s">
        <v>6</v>
      </c>
      <c r="D771" s="70" t="s">
        <v>1148</v>
      </c>
      <c r="E771" s="70" t="s">
        <v>1149</v>
      </c>
      <c r="F771" s="71">
        <v>0.46289999999999998</v>
      </c>
      <c r="G771" s="72">
        <v>2.29</v>
      </c>
      <c r="H771" s="72">
        <v>1.89</v>
      </c>
      <c r="I771" s="70" t="s">
        <v>1988</v>
      </c>
      <c r="J771" s="70" t="s">
        <v>2222</v>
      </c>
      <c r="L771" s="171">
        <f>_xlfn.XLOOKUP($J771,Key!$M:$M,Key!$N:$N)</f>
        <v>1.08</v>
      </c>
    </row>
    <row r="772" spans="2:12" ht="15" customHeight="1" x14ac:dyDescent="0.25">
      <c r="B772" s="70" t="s">
        <v>1147</v>
      </c>
      <c r="C772" s="70" t="s">
        <v>9</v>
      </c>
      <c r="D772" s="70" t="s">
        <v>1150</v>
      </c>
      <c r="E772" s="70" t="s">
        <v>1149</v>
      </c>
      <c r="F772" s="71">
        <v>0.61240000000000006</v>
      </c>
      <c r="G772" s="72">
        <v>3</v>
      </c>
      <c r="H772" s="72">
        <v>2.82</v>
      </c>
      <c r="I772" s="70" t="s">
        <v>1988</v>
      </c>
      <c r="J772" s="70" t="s">
        <v>2222</v>
      </c>
      <c r="L772" s="171">
        <f>_xlfn.XLOOKUP($J772,Key!$M:$M,Key!$N:$N)</f>
        <v>1.08</v>
      </c>
    </row>
    <row r="773" spans="2:12" ht="15" customHeight="1" x14ac:dyDescent="0.25">
      <c r="B773" s="70" t="s">
        <v>1147</v>
      </c>
      <c r="C773" s="70" t="s">
        <v>11</v>
      </c>
      <c r="D773" s="70" t="s">
        <v>1151</v>
      </c>
      <c r="E773" s="70" t="s">
        <v>1149</v>
      </c>
      <c r="F773" s="71">
        <v>0.91190000000000004</v>
      </c>
      <c r="G773" s="72">
        <v>4.54</v>
      </c>
      <c r="H773" s="72">
        <v>4.57</v>
      </c>
      <c r="I773" s="70" t="s">
        <v>1988</v>
      </c>
      <c r="J773" s="70" t="s">
        <v>2222</v>
      </c>
      <c r="L773" s="171">
        <f>_xlfn.XLOOKUP($J773,Key!$M:$M,Key!$N:$N)</f>
        <v>1.08</v>
      </c>
    </row>
    <row r="774" spans="2:12" s="3" customFormat="1" ht="15" customHeight="1" x14ac:dyDescent="0.25">
      <c r="B774" s="73" t="s">
        <v>1147</v>
      </c>
      <c r="C774" s="73" t="s">
        <v>13</v>
      </c>
      <c r="D774" s="73" t="s">
        <v>1152</v>
      </c>
      <c r="E774" s="73" t="s">
        <v>1149</v>
      </c>
      <c r="F774" s="74">
        <v>1.6043000000000001</v>
      </c>
      <c r="G774" s="75">
        <v>7.41</v>
      </c>
      <c r="H774" s="75">
        <v>7.47</v>
      </c>
      <c r="I774" s="73" t="s">
        <v>1988</v>
      </c>
      <c r="J774" s="73" t="s">
        <v>2222</v>
      </c>
      <c r="K774" s="173"/>
      <c r="L774" s="172">
        <f>_xlfn.XLOOKUP($J774,Key!$M:$M,Key!$N:$N)</f>
        <v>1.08</v>
      </c>
    </row>
    <row r="775" spans="2:12" ht="15" customHeight="1" x14ac:dyDescent="0.25">
      <c r="B775" s="70" t="s">
        <v>1153</v>
      </c>
      <c r="C775" s="70" t="s">
        <v>6</v>
      </c>
      <c r="D775" s="70" t="s">
        <v>1154</v>
      </c>
      <c r="E775" s="70" t="s">
        <v>1155</v>
      </c>
      <c r="F775" s="71">
        <v>0.44829999999999998</v>
      </c>
      <c r="G775" s="72">
        <v>1.96</v>
      </c>
      <c r="H775" s="72">
        <v>1.98</v>
      </c>
      <c r="I775" s="70" t="s">
        <v>1988</v>
      </c>
      <c r="J775" s="70" t="s">
        <v>2222</v>
      </c>
      <c r="L775" s="171">
        <f>_xlfn.XLOOKUP($J775,Key!$M:$M,Key!$N:$N)</f>
        <v>1.08</v>
      </c>
    </row>
    <row r="776" spans="2:12" ht="15" customHeight="1" x14ac:dyDescent="0.25">
      <c r="B776" s="70" t="s">
        <v>1153</v>
      </c>
      <c r="C776" s="70" t="s">
        <v>9</v>
      </c>
      <c r="D776" s="70" t="s">
        <v>1156</v>
      </c>
      <c r="E776" s="70" t="s">
        <v>1155</v>
      </c>
      <c r="F776" s="71">
        <v>0.63109999999999999</v>
      </c>
      <c r="G776" s="72">
        <v>2.76</v>
      </c>
      <c r="H776" s="72">
        <v>2.79</v>
      </c>
      <c r="I776" s="70" t="s">
        <v>1988</v>
      </c>
      <c r="J776" s="70" t="s">
        <v>2222</v>
      </c>
      <c r="L776" s="171">
        <f>_xlfn.XLOOKUP($J776,Key!$M:$M,Key!$N:$N)</f>
        <v>1.08</v>
      </c>
    </row>
    <row r="777" spans="2:12" ht="15" customHeight="1" x14ac:dyDescent="0.25">
      <c r="B777" s="70" t="s">
        <v>1153</v>
      </c>
      <c r="C777" s="70" t="s">
        <v>11</v>
      </c>
      <c r="D777" s="70" t="s">
        <v>1157</v>
      </c>
      <c r="E777" s="70" t="s">
        <v>1155</v>
      </c>
      <c r="F777" s="71">
        <v>1.0167999999999999</v>
      </c>
      <c r="G777" s="72">
        <v>4.8099999999999996</v>
      </c>
      <c r="H777" s="72">
        <v>5.45</v>
      </c>
      <c r="I777" s="70" t="s">
        <v>1988</v>
      </c>
      <c r="J777" s="70" t="s">
        <v>2222</v>
      </c>
      <c r="L777" s="171">
        <f>_xlfn.XLOOKUP($J777,Key!$M:$M,Key!$N:$N)</f>
        <v>1.08</v>
      </c>
    </row>
    <row r="778" spans="2:12" s="3" customFormat="1" ht="15" customHeight="1" x14ac:dyDescent="0.25">
      <c r="B778" s="73" t="s">
        <v>1153</v>
      </c>
      <c r="C778" s="73" t="s">
        <v>13</v>
      </c>
      <c r="D778" s="73" t="s">
        <v>1158</v>
      </c>
      <c r="E778" s="73" t="s">
        <v>1155</v>
      </c>
      <c r="F778" s="74">
        <v>1.9381999999999999</v>
      </c>
      <c r="G778" s="75">
        <v>8.15</v>
      </c>
      <c r="H778" s="75">
        <v>8.5500000000000007</v>
      </c>
      <c r="I778" s="73" t="s">
        <v>1988</v>
      </c>
      <c r="J778" s="73" t="s">
        <v>2222</v>
      </c>
      <c r="K778" s="173"/>
      <c r="L778" s="172">
        <f>_xlfn.XLOOKUP($J778,Key!$M:$M,Key!$N:$N)</f>
        <v>1.08</v>
      </c>
    </row>
    <row r="779" spans="2:12" ht="15" customHeight="1" x14ac:dyDescent="0.25">
      <c r="B779" s="70" t="s">
        <v>2242</v>
      </c>
      <c r="C779" s="70" t="s">
        <v>6</v>
      </c>
      <c r="D779" s="70" t="s">
        <v>2243</v>
      </c>
      <c r="E779" s="70" t="s">
        <v>2244</v>
      </c>
      <c r="F779" s="71">
        <v>0.48759999999999998</v>
      </c>
      <c r="G779" s="72">
        <v>3.92</v>
      </c>
      <c r="H779" s="72">
        <v>4.4000000000000004</v>
      </c>
      <c r="I779" s="70" t="s">
        <v>2008</v>
      </c>
      <c r="J779" s="70" t="s">
        <v>2009</v>
      </c>
      <c r="L779" s="171">
        <f>_xlfn.XLOOKUP($J779,Key!$M:$M,Key!$N:$N)</f>
        <v>1.1299999999999999</v>
      </c>
    </row>
    <row r="780" spans="2:12" ht="15" customHeight="1" x14ac:dyDescent="0.25">
      <c r="B780" s="70" t="s">
        <v>2242</v>
      </c>
      <c r="C780" s="70" t="s">
        <v>9</v>
      </c>
      <c r="D780" s="70" t="s">
        <v>2245</v>
      </c>
      <c r="E780" s="70" t="s">
        <v>2244</v>
      </c>
      <c r="F780" s="71">
        <v>0.80710000000000004</v>
      </c>
      <c r="G780" s="72">
        <v>4.07</v>
      </c>
      <c r="H780" s="72">
        <v>10.87</v>
      </c>
      <c r="I780" s="70" t="s">
        <v>2008</v>
      </c>
      <c r="J780" s="70" t="s">
        <v>2009</v>
      </c>
      <c r="L780" s="171">
        <f>_xlfn.XLOOKUP($J780,Key!$M:$M,Key!$N:$N)</f>
        <v>1.1299999999999999</v>
      </c>
    </row>
    <row r="781" spans="2:12" ht="15" customHeight="1" x14ac:dyDescent="0.25">
      <c r="B781" s="70" t="s">
        <v>2242</v>
      </c>
      <c r="C781" s="70" t="s">
        <v>11</v>
      </c>
      <c r="D781" s="70" t="s">
        <v>2246</v>
      </c>
      <c r="E781" s="70" t="s">
        <v>2244</v>
      </c>
      <c r="F781" s="71">
        <v>2.2919</v>
      </c>
      <c r="G781" s="72">
        <v>12.13</v>
      </c>
      <c r="H781" s="72">
        <v>12.32</v>
      </c>
      <c r="I781" s="70" t="s">
        <v>2008</v>
      </c>
      <c r="J781" s="70" t="s">
        <v>2009</v>
      </c>
      <c r="L781" s="171">
        <f>_xlfn.XLOOKUP($J781,Key!$M:$M,Key!$N:$N)</f>
        <v>1.1299999999999999</v>
      </c>
    </row>
    <row r="782" spans="2:12" s="3" customFormat="1" ht="15" customHeight="1" x14ac:dyDescent="0.25">
      <c r="B782" s="73" t="s">
        <v>2242</v>
      </c>
      <c r="C782" s="73" t="s">
        <v>13</v>
      </c>
      <c r="D782" s="73" t="s">
        <v>2247</v>
      </c>
      <c r="E782" s="73" t="s">
        <v>2244</v>
      </c>
      <c r="F782" s="74">
        <v>4.2153</v>
      </c>
      <c r="G782" s="75">
        <v>22.41</v>
      </c>
      <c r="H782" s="75">
        <v>16.11</v>
      </c>
      <c r="I782" s="73" t="s">
        <v>2008</v>
      </c>
      <c r="J782" s="73" t="s">
        <v>2009</v>
      </c>
      <c r="K782" s="173"/>
      <c r="L782" s="172">
        <f>_xlfn.XLOOKUP($J782,Key!$M:$M,Key!$N:$N)</f>
        <v>1.1299999999999999</v>
      </c>
    </row>
    <row r="783" spans="2:12" ht="15" customHeight="1" x14ac:dyDescent="0.25">
      <c r="B783" s="70" t="s">
        <v>1159</v>
      </c>
      <c r="C783" s="70" t="s">
        <v>6</v>
      </c>
      <c r="D783" s="70" t="s">
        <v>1160</v>
      </c>
      <c r="E783" s="70" t="s">
        <v>1161</v>
      </c>
      <c r="F783" s="71">
        <v>4.6675000000000004</v>
      </c>
      <c r="G783" s="72">
        <v>3.89</v>
      </c>
      <c r="H783" s="72">
        <v>1.55</v>
      </c>
      <c r="I783" s="70" t="s">
        <v>1984</v>
      </c>
      <c r="J783" s="70" t="s">
        <v>1985</v>
      </c>
      <c r="L783" s="171">
        <f>_xlfn.XLOOKUP($J783,Key!$M:$M,Key!$N:$N)</f>
        <v>1</v>
      </c>
    </row>
    <row r="784" spans="2:12" ht="15" customHeight="1" x14ac:dyDescent="0.25">
      <c r="B784" s="70" t="s">
        <v>1159</v>
      </c>
      <c r="C784" s="70" t="s">
        <v>9</v>
      </c>
      <c r="D784" s="70" t="s">
        <v>1162</v>
      </c>
      <c r="E784" s="70" t="s">
        <v>1161</v>
      </c>
      <c r="F784" s="71">
        <v>5.1089000000000002</v>
      </c>
      <c r="G784" s="72">
        <v>4.58</v>
      </c>
      <c r="H784" s="72">
        <v>2.52</v>
      </c>
      <c r="I784" s="70" t="s">
        <v>1984</v>
      </c>
      <c r="J784" s="70" t="s">
        <v>1985</v>
      </c>
      <c r="L784" s="171">
        <f>_xlfn.XLOOKUP($J784,Key!$M:$M,Key!$N:$N)</f>
        <v>1</v>
      </c>
    </row>
    <row r="785" spans="2:12" ht="15" customHeight="1" x14ac:dyDescent="0.25">
      <c r="B785" s="70" t="s">
        <v>1159</v>
      </c>
      <c r="C785" s="70" t="s">
        <v>11</v>
      </c>
      <c r="D785" s="70" t="s">
        <v>1163</v>
      </c>
      <c r="E785" s="70" t="s">
        <v>1161</v>
      </c>
      <c r="F785" s="71">
        <v>5.9188999999999998</v>
      </c>
      <c r="G785" s="72">
        <v>6.8</v>
      </c>
      <c r="H785" s="72">
        <v>4.6500000000000004</v>
      </c>
      <c r="I785" s="70" t="s">
        <v>1984</v>
      </c>
      <c r="J785" s="70" t="s">
        <v>1985</v>
      </c>
      <c r="L785" s="171">
        <f>_xlfn.XLOOKUP($J785,Key!$M:$M,Key!$N:$N)</f>
        <v>1</v>
      </c>
    </row>
    <row r="786" spans="2:12" s="3" customFormat="1" ht="15" customHeight="1" x14ac:dyDescent="0.25">
      <c r="B786" s="73" t="s">
        <v>1159</v>
      </c>
      <c r="C786" s="73" t="s">
        <v>13</v>
      </c>
      <c r="D786" s="73" t="s">
        <v>1164</v>
      </c>
      <c r="E786" s="73" t="s">
        <v>1161</v>
      </c>
      <c r="F786" s="74">
        <v>8.8915000000000006</v>
      </c>
      <c r="G786" s="75">
        <v>13.3</v>
      </c>
      <c r="H786" s="75">
        <v>10.8</v>
      </c>
      <c r="I786" s="73" t="s">
        <v>1984</v>
      </c>
      <c r="J786" s="73" t="s">
        <v>1985</v>
      </c>
      <c r="K786" s="173"/>
      <c r="L786" s="172">
        <f>_xlfn.XLOOKUP($J786,Key!$M:$M,Key!$N:$N)</f>
        <v>1</v>
      </c>
    </row>
    <row r="787" spans="2:12" ht="15" customHeight="1" x14ac:dyDescent="0.25">
      <c r="B787" s="70" t="s">
        <v>1165</v>
      </c>
      <c r="C787" s="70" t="s">
        <v>6</v>
      </c>
      <c r="D787" s="70" t="s">
        <v>1166</v>
      </c>
      <c r="E787" s="70" t="s">
        <v>1167</v>
      </c>
      <c r="F787" s="71">
        <v>2.0329000000000002</v>
      </c>
      <c r="G787" s="72">
        <v>4.1500000000000004</v>
      </c>
      <c r="H787" s="72">
        <v>2.84</v>
      </c>
      <c r="I787" s="70" t="s">
        <v>2015</v>
      </c>
      <c r="J787" s="70" t="s">
        <v>2016</v>
      </c>
      <c r="L787" s="171">
        <f>_xlfn.XLOOKUP($J787,Key!$M:$M,Key!$N:$N)</f>
        <v>1</v>
      </c>
    </row>
    <row r="788" spans="2:12" ht="15" customHeight="1" x14ac:dyDescent="0.25">
      <c r="B788" s="70" t="s">
        <v>1165</v>
      </c>
      <c r="C788" s="70" t="s">
        <v>9</v>
      </c>
      <c r="D788" s="70" t="s">
        <v>1168</v>
      </c>
      <c r="E788" s="70" t="s">
        <v>1167</v>
      </c>
      <c r="F788" s="71">
        <v>2.5819000000000001</v>
      </c>
      <c r="G788" s="72">
        <v>5.76</v>
      </c>
      <c r="H788" s="72">
        <v>3.36</v>
      </c>
      <c r="I788" s="70" t="s">
        <v>2015</v>
      </c>
      <c r="J788" s="70" t="s">
        <v>2016</v>
      </c>
      <c r="L788" s="171">
        <f>_xlfn.XLOOKUP($J788,Key!$M:$M,Key!$N:$N)</f>
        <v>1</v>
      </c>
    </row>
    <row r="789" spans="2:12" ht="15" customHeight="1" x14ac:dyDescent="0.25">
      <c r="B789" s="70" t="s">
        <v>1165</v>
      </c>
      <c r="C789" s="70" t="s">
        <v>11</v>
      </c>
      <c r="D789" s="70" t="s">
        <v>1169</v>
      </c>
      <c r="E789" s="70" t="s">
        <v>1167</v>
      </c>
      <c r="F789" s="71">
        <v>3.2183000000000002</v>
      </c>
      <c r="G789" s="72">
        <v>8.69</v>
      </c>
      <c r="H789" s="72">
        <v>7.32</v>
      </c>
      <c r="I789" s="70" t="s">
        <v>2015</v>
      </c>
      <c r="J789" s="70" t="s">
        <v>2016</v>
      </c>
      <c r="L789" s="171">
        <f>_xlfn.XLOOKUP($J789,Key!$M:$M,Key!$N:$N)</f>
        <v>1</v>
      </c>
    </row>
    <row r="790" spans="2:12" s="3" customFormat="1" ht="15" customHeight="1" x14ac:dyDescent="0.25">
      <c r="B790" s="73" t="s">
        <v>1165</v>
      </c>
      <c r="C790" s="73" t="s">
        <v>13</v>
      </c>
      <c r="D790" s="73" t="s">
        <v>1170</v>
      </c>
      <c r="E790" s="73" t="s">
        <v>1167</v>
      </c>
      <c r="F790" s="74">
        <v>5.0246000000000004</v>
      </c>
      <c r="G790" s="75">
        <v>14.39</v>
      </c>
      <c r="H790" s="75">
        <v>11.35</v>
      </c>
      <c r="I790" s="73" t="s">
        <v>2015</v>
      </c>
      <c r="J790" s="73" t="s">
        <v>2016</v>
      </c>
      <c r="K790" s="173"/>
      <c r="L790" s="172">
        <f>_xlfn.XLOOKUP($J790,Key!$M:$M,Key!$N:$N)</f>
        <v>1</v>
      </c>
    </row>
    <row r="791" spans="2:12" ht="15" customHeight="1" x14ac:dyDescent="0.25">
      <c r="B791" s="70" t="s">
        <v>1171</v>
      </c>
      <c r="C791" s="70" t="s">
        <v>6</v>
      </c>
      <c r="D791" s="70" t="s">
        <v>1172</v>
      </c>
      <c r="E791" s="70" t="s">
        <v>1173</v>
      </c>
      <c r="F791" s="71">
        <v>1.371</v>
      </c>
      <c r="G791" s="72">
        <v>1.85</v>
      </c>
      <c r="H791" s="72">
        <v>1.41</v>
      </c>
      <c r="I791" s="70" t="s">
        <v>2015</v>
      </c>
      <c r="J791" s="70" t="s">
        <v>2016</v>
      </c>
      <c r="L791" s="171">
        <f>_xlfn.XLOOKUP($J791,Key!$M:$M,Key!$N:$N)</f>
        <v>1</v>
      </c>
    </row>
    <row r="792" spans="2:12" ht="15" customHeight="1" x14ac:dyDescent="0.25">
      <c r="B792" s="70" t="s">
        <v>1171</v>
      </c>
      <c r="C792" s="70" t="s">
        <v>9</v>
      </c>
      <c r="D792" s="70" t="s">
        <v>1174</v>
      </c>
      <c r="E792" s="70" t="s">
        <v>1173</v>
      </c>
      <c r="F792" s="71">
        <v>1.595</v>
      </c>
      <c r="G792" s="72">
        <v>2.58</v>
      </c>
      <c r="H792" s="72">
        <v>2.33</v>
      </c>
      <c r="I792" s="70" t="s">
        <v>2015</v>
      </c>
      <c r="J792" s="70" t="s">
        <v>2016</v>
      </c>
      <c r="L792" s="171">
        <f>_xlfn.XLOOKUP($J792,Key!$M:$M,Key!$N:$N)</f>
        <v>1</v>
      </c>
    </row>
    <row r="793" spans="2:12" ht="15" customHeight="1" x14ac:dyDescent="0.25">
      <c r="B793" s="70" t="s">
        <v>1171</v>
      </c>
      <c r="C793" s="70" t="s">
        <v>11</v>
      </c>
      <c r="D793" s="70" t="s">
        <v>1175</v>
      </c>
      <c r="E793" s="70" t="s">
        <v>1173</v>
      </c>
      <c r="F793" s="71">
        <v>2.3260999999999998</v>
      </c>
      <c r="G793" s="72">
        <v>5.23</v>
      </c>
      <c r="H793" s="72">
        <v>4.75</v>
      </c>
      <c r="I793" s="70" t="s">
        <v>2015</v>
      </c>
      <c r="J793" s="70" t="s">
        <v>2016</v>
      </c>
      <c r="L793" s="171">
        <f>_xlfn.XLOOKUP($J793,Key!$M:$M,Key!$N:$N)</f>
        <v>1</v>
      </c>
    </row>
    <row r="794" spans="2:12" s="3" customFormat="1" ht="15" customHeight="1" x14ac:dyDescent="0.25">
      <c r="B794" s="73" t="s">
        <v>1171</v>
      </c>
      <c r="C794" s="73" t="s">
        <v>13</v>
      </c>
      <c r="D794" s="73" t="s">
        <v>1176</v>
      </c>
      <c r="E794" s="73" t="s">
        <v>1173</v>
      </c>
      <c r="F794" s="74">
        <v>4.0164</v>
      </c>
      <c r="G794" s="75">
        <v>10.210000000000001</v>
      </c>
      <c r="H794" s="75">
        <v>11.87</v>
      </c>
      <c r="I794" s="73" t="s">
        <v>2015</v>
      </c>
      <c r="J794" s="73" t="s">
        <v>2016</v>
      </c>
      <c r="K794" s="173"/>
      <c r="L794" s="172">
        <f>_xlfn.XLOOKUP($J794,Key!$M:$M,Key!$N:$N)</f>
        <v>1</v>
      </c>
    </row>
    <row r="795" spans="2:12" ht="15" customHeight="1" x14ac:dyDescent="0.25">
      <c r="B795" s="70" t="s">
        <v>1177</v>
      </c>
      <c r="C795" s="70" t="s">
        <v>6</v>
      </c>
      <c r="D795" s="70" t="s">
        <v>1178</v>
      </c>
      <c r="E795" s="70" t="s">
        <v>1179</v>
      </c>
      <c r="F795" s="71">
        <v>1.1729000000000001</v>
      </c>
      <c r="G795" s="72">
        <v>1.8</v>
      </c>
      <c r="H795" s="72">
        <v>1.94</v>
      </c>
      <c r="I795" s="70" t="s">
        <v>2015</v>
      </c>
      <c r="J795" s="70" t="s">
        <v>2016</v>
      </c>
      <c r="L795" s="171">
        <f>_xlfn.XLOOKUP($J795,Key!$M:$M,Key!$N:$N)</f>
        <v>1</v>
      </c>
    </row>
    <row r="796" spans="2:12" ht="15" customHeight="1" x14ac:dyDescent="0.25">
      <c r="B796" s="70" t="s">
        <v>1177</v>
      </c>
      <c r="C796" s="70" t="s">
        <v>9</v>
      </c>
      <c r="D796" s="70" t="s">
        <v>1180</v>
      </c>
      <c r="E796" s="70" t="s">
        <v>1179</v>
      </c>
      <c r="F796" s="71">
        <v>1.4575</v>
      </c>
      <c r="G796" s="72">
        <v>2.65</v>
      </c>
      <c r="H796" s="72">
        <v>3.05</v>
      </c>
      <c r="I796" s="70" t="s">
        <v>2015</v>
      </c>
      <c r="J796" s="70" t="s">
        <v>2016</v>
      </c>
      <c r="L796" s="171">
        <f>_xlfn.XLOOKUP($J796,Key!$M:$M,Key!$N:$N)</f>
        <v>1</v>
      </c>
    </row>
    <row r="797" spans="2:12" ht="15" customHeight="1" x14ac:dyDescent="0.25">
      <c r="B797" s="70" t="s">
        <v>1177</v>
      </c>
      <c r="C797" s="70" t="s">
        <v>11</v>
      </c>
      <c r="D797" s="70" t="s">
        <v>1181</v>
      </c>
      <c r="E797" s="70" t="s">
        <v>1179</v>
      </c>
      <c r="F797" s="71">
        <v>1.9716</v>
      </c>
      <c r="G797" s="72">
        <v>5.49</v>
      </c>
      <c r="H797" s="72">
        <v>6.16</v>
      </c>
      <c r="I797" s="70" t="s">
        <v>2015</v>
      </c>
      <c r="J797" s="70" t="s">
        <v>2016</v>
      </c>
      <c r="L797" s="171">
        <f>_xlfn.XLOOKUP($J797,Key!$M:$M,Key!$N:$N)</f>
        <v>1</v>
      </c>
    </row>
    <row r="798" spans="2:12" s="3" customFormat="1" ht="15" customHeight="1" x14ac:dyDescent="0.25">
      <c r="B798" s="73" t="s">
        <v>1177</v>
      </c>
      <c r="C798" s="73" t="s">
        <v>13</v>
      </c>
      <c r="D798" s="73" t="s">
        <v>1182</v>
      </c>
      <c r="E798" s="73" t="s">
        <v>1179</v>
      </c>
      <c r="F798" s="74">
        <v>3.2730000000000001</v>
      </c>
      <c r="G798" s="75">
        <v>10.96</v>
      </c>
      <c r="H798" s="75">
        <v>10.94</v>
      </c>
      <c r="I798" s="73" t="s">
        <v>2015</v>
      </c>
      <c r="J798" s="73" t="s">
        <v>2016</v>
      </c>
      <c r="K798" s="173"/>
      <c r="L798" s="172">
        <f>_xlfn.XLOOKUP($J798,Key!$M:$M,Key!$N:$N)</f>
        <v>1</v>
      </c>
    </row>
    <row r="799" spans="2:12" ht="15" customHeight="1" x14ac:dyDescent="0.25">
      <c r="B799" s="70" t="s">
        <v>1183</v>
      </c>
      <c r="C799" s="70" t="s">
        <v>6</v>
      </c>
      <c r="D799" s="70" t="s">
        <v>1184</v>
      </c>
      <c r="E799" s="70" t="s">
        <v>1185</v>
      </c>
      <c r="F799" s="71">
        <v>1.0406</v>
      </c>
      <c r="G799" s="72">
        <v>2.4</v>
      </c>
      <c r="H799" s="72">
        <v>3.28</v>
      </c>
      <c r="I799" s="70" t="s">
        <v>1989</v>
      </c>
      <c r="J799" s="70" t="s">
        <v>1990</v>
      </c>
      <c r="L799" s="171">
        <f>_xlfn.XLOOKUP($J799,Key!$M:$M,Key!$N:$N)</f>
        <v>1</v>
      </c>
    </row>
    <row r="800" spans="2:12" ht="15" customHeight="1" x14ac:dyDescent="0.25">
      <c r="B800" s="70" t="s">
        <v>1183</v>
      </c>
      <c r="C800" s="70" t="s">
        <v>9</v>
      </c>
      <c r="D800" s="70" t="s">
        <v>1186</v>
      </c>
      <c r="E800" s="70" t="s">
        <v>1185</v>
      </c>
      <c r="F800" s="71">
        <v>1.4928999999999999</v>
      </c>
      <c r="G800" s="72">
        <v>4.7</v>
      </c>
      <c r="H800" s="72">
        <v>4.5999999999999996</v>
      </c>
      <c r="I800" s="70" t="s">
        <v>1989</v>
      </c>
      <c r="J800" s="70" t="s">
        <v>1990</v>
      </c>
      <c r="L800" s="171">
        <f>_xlfn.XLOOKUP($J800,Key!$M:$M,Key!$N:$N)</f>
        <v>1</v>
      </c>
    </row>
    <row r="801" spans="2:12" ht="15" customHeight="1" x14ac:dyDescent="0.25">
      <c r="B801" s="70" t="s">
        <v>1183</v>
      </c>
      <c r="C801" s="70" t="s">
        <v>11</v>
      </c>
      <c r="D801" s="70" t="s">
        <v>1187</v>
      </c>
      <c r="E801" s="70" t="s">
        <v>1185</v>
      </c>
      <c r="F801" s="71">
        <v>2.1227</v>
      </c>
      <c r="G801" s="72">
        <v>7.97</v>
      </c>
      <c r="H801" s="72">
        <v>6.49</v>
      </c>
      <c r="I801" s="70" t="s">
        <v>1989</v>
      </c>
      <c r="J801" s="70" t="s">
        <v>1990</v>
      </c>
      <c r="L801" s="171">
        <f>_xlfn.XLOOKUP($J801,Key!$M:$M,Key!$N:$N)</f>
        <v>1</v>
      </c>
    </row>
    <row r="802" spans="2:12" s="3" customFormat="1" ht="15" customHeight="1" x14ac:dyDescent="0.25">
      <c r="B802" s="73" t="s">
        <v>1183</v>
      </c>
      <c r="C802" s="73" t="s">
        <v>13</v>
      </c>
      <c r="D802" s="73" t="s">
        <v>1188</v>
      </c>
      <c r="E802" s="73" t="s">
        <v>1185</v>
      </c>
      <c r="F802" s="74">
        <v>3.5847000000000002</v>
      </c>
      <c r="G802" s="75">
        <v>12.82</v>
      </c>
      <c r="H802" s="75">
        <v>11.6</v>
      </c>
      <c r="I802" s="73" t="s">
        <v>1989</v>
      </c>
      <c r="J802" s="73" t="s">
        <v>1990</v>
      </c>
      <c r="K802" s="173"/>
      <c r="L802" s="172">
        <f>_xlfn.XLOOKUP($J802,Key!$M:$M,Key!$N:$N)</f>
        <v>1</v>
      </c>
    </row>
    <row r="803" spans="2:12" ht="15" customHeight="1" x14ac:dyDescent="0.25">
      <c r="B803" s="70" t="s">
        <v>1189</v>
      </c>
      <c r="C803" s="70" t="s">
        <v>6</v>
      </c>
      <c r="D803" s="70" t="s">
        <v>1190</v>
      </c>
      <c r="E803" s="70" t="s">
        <v>1191</v>
      </c>
      <c r="F803" s="71">
        <v>0.99099999999999999</v>
      </c>
      <c r="G803" s="72">
        <v>2.34</v>
      </c>
      <c r="H803" s="72">
        <v>2.89</v>
      </c>
      <c r="I803" s="70" t="s">
        <v>2015</v>
      </c>
      <c r="J803" s="70" t="s">
        <v>2016</v>
      </c>
      <c r="L803" s="171">
        <f>_xlfn.XLOOKUP($J803,Key!$M:$M,Key!$N:$N)</f>
        <v>1</v>
      </c>
    </row>
    <row r="804" spans="2:12" ht="15" customHeight="1" x14ac:dyDescent="0.25">
      <c r="B804" s="70" t="s">
        <v>1189</v>
      </c>
      <c r="C804" s="70" t="s">
        <v>9</v>
      </c>
      <c r="D804" s="70" t="s">
        <v>1192</v>
      </c>
      <c r="E804" s="70" t="s">
        <v>1191</v>
      </c>
      <c r="F804" s="71">
        <v>1.3158000000000001</v>
      </c>
      <c r="G804" s="72">
        <v>3.04</v>
      </c>
      <c r="H804" s="72">
        <v>4.0199999999999996</v>
      </c>
      <c r="I804" s="70" t="s">
        <v>2015</v>
      </c>
      <c r="J804" s="70" t="s">
        <v>2016</v>
      </c>
      <c r="L804" s="171">
        <f>_xlfn.XLOOKUP($J804,Key!$M:$M,Key!$N:$N)</f>
        <v>1</v>
      </c>
    </row>
    <row r="805" spans="2:12" ht="15" customHeight="1" x14ac:dyDescent="0.25">
      <c r="B805" s="70" t="s">
        <v>1189</v>
      </c>
      <c r="C805" s="70" t="s">
        <v>11</v>
      </c>
      <c r="D805" s="70" t="s">
        <v>1193</v>
      </c>
      <c r="E805" s="70" t="s">
        <v>1191</v>
      </c>
      <c r="F805" s="71">
        <v>1.8392999999999999</v>
      </c>
      <c r="G805" s="72">
        <v>6.28</v>
      </c>
      <c r="H805" s="72">
        <v>6.55</v>
      </c>
      <c r="I805" s="70" t="s">
        <v>2015</v>
      </c>
      <c r="J805" s="70" t="s">
        <v>2016</v>
      </c>
      <c r="L805" s="171">
        <f>_xlfn.XLOOKUP($J805,Key!$M:$M,Key!$N:$N)</f>
        <v>1</v>
      </c>
    </row>
    <row r="806" spans="2:12" s="3" customFormat="1" ht="15" customHeight="1" x14ac:dyDescent="0.25">
      <c r="B806" s="73" t="s">
        <v>1189</v>
      </c>
      <c r="C806" s="73" t="s">
        <v>13</v>
      </c>
      <c r="D806" s="73" t="s">
        <v>1194</v>
      </c>
      <c r="E806" s="73" t="s">
        <v>1191</v>
      </c>
      <c r="F806" s="74">
        <v>2.7848000000000002</v>
      </c>
      <c r="G806" s="75">
        <v>10.58</v>
      </c>
      <c r="H806" s="75">
        <v>11.54</v>
      </c>
      <c r="I806" s="73" t="s">
        <v>2015</v>
      </c>
      <c r="J806" s="73" t="s">
        <v>2016</v>
      </c>
      <c r="K806" s="173"/>
      <c r="L806" s="172">
        <f>_xlfn.XLOOKUP($J806,Key!$M:$M,Key!$N:$N)</f>
        <v>1</v>
      </c>
    </row>
    <row r="807" spans="2:12" ht="15" customHeight="1" x14ac:dyDescent="0.25">
      <c r="B807" s="70" t="s">
        <v>1195</v>
      </c>
      <c r="C807" s="70" t="s">
        <v>6</v>
      </c>
      <c r="D807" s="70" t="s">
        <v>1196</v>
      </c>
      <c r="E807" s="70" t="s">
        <v>1197</v>
      </c>
      <c r="F807" s="71">
        <v>0.83799999999999997</v>
      </c>
      <c r="G807" s="72">
        <v>1.68</v>
      </c>
      <c r="H807" s="72">
        <v>1.54</v>
      </c>
      <c r="I807" s="70" t="s">
        <v>2015</v>
      </c>
      <c r="J807" s="70" t="s">
        <v>2016</v>
      </c>
      <c r="L807" s="171">
        <f>_xlfn.XLOOKUP($J807,Key!$M:$M,Key!$N:$N)</f>
        <v>1</v>
      </c>
    </row>
    <row r="808" spans="2:12" ht="15" customHeight="1" x14ac:dyDescent="0.25">
      <c r="B808" s="70" t="s">
        <v>1195</v>
      </c>
      <c r="C808" s="70" t="s">
        <v>9</v>
      </c>
      <c r="D808" s="70" t="s">
        <v>1198</v>
      </c>
      <c r="E808" s="70" t="s">
        <v>1197</v>
      </c>
      <c r="F808" s="71">
        <v>1.1026</v>
      </c>
      <c r="G808" s="72">
        <v>2.91</v>
      </c>
      <c r="H808" s="72">
        <v>3.45</v>
      </c>
      <c r="I808" s="70" t="s">
        <v>2015</v>
      </c>
      <c r="J808" s="70" t="s">
        <v>2016</v>
      </c>
      <c r="L808" s="171">
        <f>_xlfn.XLOOKUP($J808,Key!$M:$M,Key!$N:$N)</f>
        <v>1</v>
      </c>
    </row>
    <row r="809" spans="2:12" ht="15" customHeight="1" x14ac:dyDescent="0.25">
      <c r="B809" s="70" t="s">
        <v>1195</v>
      </c>
      <c r="C809" s="70" t="s">
        <v>11</v>
      </c>
      <c r="D809" s="70" t="s">
        <v>1199</v>
      </c>
      <c r="E809" s="70" t="s">
        <v>1197</v>
      </c>
      <c r="F809" s="71">
        <v>1.6359999999999999</v>
      </c>
      <c r="G809" s="72">
        <v>5.74</v>
      </c>
      <c r="H809" s="72">
        <v>5.83</v>
      </c>
      <c r="I809" s="70" t="s">
        <v>2015</v>
      </c>
      <c r="J809" s="70" t="s">
        <v>2016</v>
      </c>
      <c r="L809" s="171">
        <f>_xlfn.XLOOKUP($J809,Key!$M:$M,Key!$N:$N)</f>
        <v>1</v>
      </c>
    </row>
    <row r="810" spans="2:12" s="3" customFormat="1" ht="15" customHeight="1" x14ac:dyDescent="0.25">
      <c r="B810" s="73" t="s">
        <v>1195</v>
      </c>
      <c r="C810" s="73" t="s">
        <v>13</v>
      </c>
      <c r="D810" s="73" t="s">
        <v>1200</v>
      </c>
      <c r="E810" s="73" t="s">
        <v>1197</v>
      </c>
      <c r="F810" s="74">
        <v>2.6406000000000001</v>
      </c>
      <c r="G810" s="75">
        <v>10.11</v>
      </c>
      <c r="H810" s="75">
        <v>9.25</v>
      </c>
      <c r="I810" s="73" t="s">
        <v>2015</v>
      </c>
      <c r="J810" s="73" t="s">
        <v>2016</v>
      </c>
      <c r="K810" s="173"/>
      <c r="L810" s="172">
        <f>_xlfn.XLOOKUP($J810,Key!$M:$M,Key!$N:$N)</f>
        <v>1</v>
      </c>
    </row>
    <row r="811" spans="2:12" ht="15" customHeight="1" x14ac:dyDescent="0.25">
      <c r="B811" s="70" t="s">
        <v>1201</v>
      </c>
      <c r="C811" s="70" t="s">
        <v>6</v>
      </c>
      <c r="D811" s="70" t="s">
        <v>1202</v>
      </c>
      <c r="E811" s="70" t="s">
        <v>2248</v>
      </c>
      <c r="F811" s="71">
        <v>1.2144999999999999</v>
      </c>
      <c r="G811" s="72">
        <v>2.15</v>
      </c>
      <c r="H811" s="72">
        <v>2.0499999999999998</v>
      </c>
      <c r="I811" s="70" t="s">
        <v>2015</v>
      </c>
      <c r="J811" s="70" t="s">
        <v>2016</v>
      </c>
      <c r="L811" s="171">
        <f>_xlfn.XLOOKUP($J811,Key!$M:$M,Key!$N:$N)</f>
        <v>1</v>
      </c>
    </row>
    <row r="812" spans="2:12" ht="15" customHeight="1" x14ac:dyDescent="0.25">
      <c r="B812" s="70" t="s">
        <v>1201</v>
      </c>
      <c r="C812" s="70" t="s">
        <v>9</v>
      </c>
      <c r="D812" s="70" t="s">
        <v>1203</v>
      </c>
      <c r="E812" s="70" t="s">
        <v>2248</v>
      </c>
      <c r="F812" s="71">
        <v>1.5088999999999999</v>
      </c>
      <c r="G812" s="72">
        <v>3.69</v>
      </c>
      <c r="H812" s="72">
        <v>3.77</v>
      </c>
      <c r="I812" s="70" t="s">
        <v>2015</v>
      </c>
      <c r="J812" s="70" t="s">
        <v>2016</v>
      </c>
      <c r="L812" s="171">
        <f>_xlfn.XLOOKUP($J812,Key!$M:$M,Key!$N:$N)</f>
        <v>1</v>
      </c>
    </row>
    <row r="813" spans="2:12" ht="15" customHeight="1" x14ac:dyDescent="0.25">
      <c r="B813" s="70" t="s">
        <v>1201</v>
      </c>
      <c r="C813" s="70" t="s">
        <v>11</v>
      </c>
      <c r="D813" s="70" t="s">
        <v>1204</v>
      </c>
      <c r="E813" s="70" t="s">
        <v>2248</v>
      </c>
      <c r="F813" s="71">
        <v>2.1246</v>
      </c>
      <c r="G813" s="72">
        <v>6.49</v>
      </c>
      <c r="H813" s="72">
        <v>6.77</v>
      </c>
      <c r="I813" s="70" t="s">
        <v>2015</v>
      </c>
      <c r="J813" s="70" t="s">
        <v>2016</v>
      </c>
      <c r="L813" s="171">
        <f>_xlfn.XLOOKUP($J813,Key!$M:$M,Key!$N:$N)</f>
        <v>1</v>
      </c>
    </row>
    <row r="814" spans="2:12" s="3" customFormat="1" ht="15" customHeight="1" x14ac:dyDescent="0.25">
      <c r="B814" s="73" t="s">
        <v>1201</v>
      </c>
      <c r="C814" s="73" t="s">
        <v>13</v>
      </c>
      <c r="D814" s="73" t="s">
        <v>1205</v>
      </c>
      <c r="E814" s="73" t="s">
        <v>2248</v>
      </c>
      <c r="F814" s="74">
        <v>4.0267999999999997</v>
      </c>
      <c r="G814" s="75">
        <v>14.43</v>
      </c>
      <c r="H814" s="75">
        <v>19.350000000000001</v>
      </c>
      <c r="I814" s="73" t="s">
        <v>2015</v>
      </c>
      <c r="J814" s="73" t="s">
        <v>2016</v>
      </c>
      <c r="K814" s="173"/>
      <c r="L814" s="172">
        <f>_xlfn.XLOOKUP($J814,Key!$M:$M,Key!$N:$N)</f>
        <v>1</v>
      </c>
    </row>
    <row r="815" spans="2:12" ht="15" customHeight="1" x14ac:dyDescent="0.25">
      <c r="B815" s="70" t="s">
        <v>2249</v>
      </c>
      <c r="C815" s="70" t="s">
        <v>6</v>
      </c>
      <c r="D815" s="70" t="s">
        <v>2250</v>
      </c>
      <c r="E815" s="70" t="s">
        <v>2251</v>
      </c>
      <c r="F815" s="71">
        <v>1.2694000000000001</v>
      </c>
      <c r="G815" s="72">
        <v>2.93</v>
      </c>
      <c r="H815" s="72">
        <v>4.2300000000000004</v>
      </c>
      <c r="I815" s="70" t="s">
        <v>2015</v>
      </c>
      <c r="J815" s="70" t="s">
        <v>2016</v>
      </c>
      <c r="L815" s="171">
        <f>_xlfn.XLOOKUP($J815,Key!$M:$M,Key!$N:$N)</f>
        <v>1</v>
      </c>
    </row>
    <row r="816" spans="2:12" ht="15" customHeight="1" x14ac:dyDescent="0.25">
      <c r="B816" s="70" t="s">
        <v>2249</v>
      </c>
      <c r="C816" s="70" t="s">
        <v>9</v>
      </c>
      <c r="D816" s="70" t="s">
        <v>2252</v>
      </c>
      <c r="E816" s="70" t="s">
        <v>2251</v>
      </c>
      <c r="F816" s="71">
        <v>1.8023</v>
      </c>
      <c r="G816" s="72">
        <v>4.6100000000000003</v>
      </c>
      <c r="H816" s="72">
        <v>4.83</v>
      </c>
      <c r="I816" s="70" t="s">
        <v>2015</v>
      </c>
      <c r="J816" s="70" t="s">
        <v>2016</v>
      </c>
      <c r="L816" s="171">
        <f>_xlfn.XLOOKUP($J816,Key!$M:$M,Key!$N:$N)</f>
        <v>1</v>
      </c>
    </row>
    <row r="817" spans="2:12" ht="15" customHeight="1" x14ac:dyDescent="0.25">
      <c r="B817" s="70" t="s">
        <v>2249</v>
      </c>
      <c r="C817" s="70" t="s">
        <v>11</v>
      </c>
      <c r="D817" s="70" t="s">
        <v>2253</v>
      </c>
      <c r="E817" s="70" t="s">
        <v>2251</v>
      </c>
      <c r="F817" s="71">
        <v>2.4117000000000002</v>
      </c>
      <c r="G817" s="72">
        <v>6.97</v>
      </c>
      <c r="H817" s="72">
        <v>6.25</v>
      </c>
      <c r="I817" s="70" t="s">
        <v>2015</v>
      </c>
      <c r="J817" s="70" t="s">
        <v>2016</v>
      </c>
      <c r="L817" s="171">
        <f>_xlfn.XLOOKUP($J817,Key!$M:$M,Key!$N:$N)</f>
        <v>1</v>
      </c>
    </row>
    <row r="818" spans="2:12" s="3" customFormat="1" ht="15" customHeight="1" x14ac:dyDescent="0.25">
      <c r="B818" s="73" t="s">
        <v>2249</v>
      </c>
      <c r="C818" s="73" t="s">
        <v>13</v>
      </c>
      <c r="D818" s="73" t="s">
        <v>2254</v>
      </c>
      <c r="E818" s="73" t="s">
        <v>2251</v>
      </c>
      <c r="F818" s="74">
        <v>3.91</v>
      </c>
      <c r="G818" s="75">
        <v>11.25</v>
      </c>
      <c r="H818" s="75">
        <v>9.49</v>
      </c>
      <c r="I818" s="73" t="s">
        <v>2015</v>
      </c>
      <c r="J818" s="73" t="s">
        <v>2016</v>
      </c>
      <c r="K818" s="173"/>
      <c r="L818" s="172">
        <f>_xlfn.XLOOKUP($J818,Key!$M:$M,Key!$N:$N)</f>
        <v>1</v>
      </c>
    </row>
    <row r="819" spans="2:12" ht="15" customHeight="1" x14ac:dyDescent="0.25">
      <c r="B819" s="70" t="s">
        <v>1206</v>
      </c>
      <c r="C819" s="70" t="s">
        <v>6</v>
      </c>
      <c r="D819" s="70" t="s">
        <v>1207</v>
      </c>
      <c r="E819" s="70" t="s">
        <v>1208</v>
      </c>
      <c r="F819" s="71">
        <v>0.59209999999999996</v>
      </c>
      <c r="G819" s="72">
        <v>1.99</v>
      </c>
      <c r="H819" s="72">
        <v>2.0299999999999998</v>
      </c>
      <c r="I819" s="70" t="s">
        <v>1995</v>
      </c>
      <c r="J819" s="70" t="s">
        <v>1996</v>
      </c>
      <c r="L819" s="171">
        <f>_xlfn.XLOOKUP($J819,Key!$M:$M,Key!$N:$N)</f>
        <v>1.37</v>
      </c>
    </row>
    <row r="820" spans="2:12" ht="15" customHeight="1" x14ac:dyDescent="0.25">
      <c r="B820" s="70" t="s">
        <v>1206</v>
      </c>
      <c r="C820" s="70" t="s">
        <v>9</v>
      </c>
      <c r="D820" s="70" t="s">
        <v>1209</v>
      </c>
      <c r="E820" s="70" t="s">
        <v>1208</v>
      </c>
      <c r="F820" s="71">
        <v>0.74809999999999999</v>
      </c>
      <c r="G820" s="72">
        <v>3.02</v>
      </c>
      <c r="H820" s="72">
        <v>3.64</v>
      </c>
      <c r="I820" s="70" t="s">
        <v>1995</v>
      </c>
      <c r="J820" s="70" t="s">
        <v>1996</v>
      </c>
      <c r="L820" s="171">
        <f>_xlfn.XLOOKUP($J820,Key!$M:$M,Key!$N:$N)</f>
        <v>1.37</v>
      </c>
    </row>
    <row r="821" spans="2:12" ht="15" customHeight="1" x14ac:dyDescent="0.25">
      <c r="B821" s="70" t="s">
        <v>1206</v>
      </c>
      <c r="C821" s="70" t="s">
        <v>11</v>
      </c>
      <c r="D821" s="70" t="s">
        <v>1210</v>
      </c>
      <c r="E821" s="70" t="s">
        <v>1208</v>
      </c>
      <c r="F821" s="71">
        <v>1.1331</v>
      </c>
      <c r="G821" s="72">
        <v>5.05</v>
      </c>
      <c r="H821" s="72">
        <v>5.54</v>
      </c>
      <c r="I821" s="70" t="s">
        <v>1995</v>
      </c>
      <c r="J821" s="70" t="s">
        <v>1996</v>
      </c>
      <c r="L821" s="171">
        <f>_xlfn.XLOOKUP($J821,Key!$M:$M,Key!$N:$N)</f>
        <v>1.37</v>
      </c>
    </row>
    <row r="822" spans="2:12" s="3" customFormat="1" ht="15" customHeight="1" x14ac:dyDescent="0.25">
      <c r="B822" s="73" t="s">
        <v>1206</v>
      </c>
      <c r="C822" s="73" t="s">
        <v>13</v>
      </c>
      <c r="D822" s="73" t="s">
        <v>1211</v>
      </c>
      <c r="E822" s="73" t="s">
        <v>1208</v>
      </c>
      <c r="F822" s="74">
        <v>1.8339000000000001</v>
      </c>
      <c r="G822" s="75">
        <v>7.74</v>
      </c>
      <c r="H822" s="75">
        <v>7.81</v>
      </c>
      <c r="I822" s="73" t="s">
        <v>1995</v>
      </c>
      <c r="J822" s="73" t="s">
        <v>1996</v>
      </c>
      <c r="K822" s="173"/>
      <c r="L822" s="172">
        <f>_xlfn.XLOOKUP($J822,Key!$M:$M,Key!$N:$N)</f>
        <v>1.37</v>
      </c>
    </row>
    <row r="823" spans="2:12" ht="15" customHeight="1" x14ac:dyDescent="0.25">
      <c r="B823" s="70" t="s">
        <v>1212</v>
      </c>
      <c r="C823" s="70" t="s">
        <v>6</v>
      </c>
      <c r="D823" s="70" t="s">
        <v>1213</v>
      </c>
      <c r="E823" s="70" t="s">
        <v>1214</v>
      </c>
      <c r="F823" s="71">
        <v>0.435</v>
      </c>
      <c r="G823" s="72">
        <v>2.29</v>
      </c>
      <c r="H823" s="72">
        <v>1.81</v>
      </c>
      <c r="I823" s="70" t="s">
        <v>1988</v>
      </c>
      <c r="J823" s="70" t="s">
        <v>2222</v>
      </c>
      <c r="L823" s="171">
        <f>_xlfn.XLOOKUP($J823,Key!$M:$M,Key!$N:$N)</f>
        <v>1.08</v>
      </c>
    </row>
    <row r="824" spans="2:12" ht="15" customHeight="1" x14ac:dyDescent="0.25">
      <c r="B824" s="70" t="s">
        <v>1212</v>
      </c>
      <c r="C824" s="70" t="s">
        <v>9</v>
      </c>
      <c r="D824" s="70" t="s">
        <v>1215</v>
      </c>
      <c r="E824" s="70" t="s">
        <v>1214</v>
      </c>
      <c r="F824" s="71">
        <v>0.68830000000000002</v>
      </c>
      <c r="G824" s="72">
        <v>3.59</v>
      </c>
      <c r="H824" s="72">
        <v>3.34</v>
      </c>
      <c r="I824" s="70" t="s">
        <v>1988</v>
      </c>
      <c r="J824" s="70" t="s">
        <v>2222</v>
      </c>
      <c r="L824" s="171">
        <f>_xlfn.XLOOKUP($J824,Key!$M:$M,Key!$N:$N)</f>
        <v>1.08</v>
      </c>
    </row>
    <row r="825" spans="2:12" ht="15" customHeight="1" x14ac:dyDescent="0.25">
      <c r="B825" s="70" t="s">
        <v>1212</v>
      </c>
      <c r="C825" s="70" t="s">
        <v>11</v>
      </c>
      <c r="D825" s="70" t="s">
        <v>1216</v>
      </c>
      <c r="E825" s="70" t="s">
        <v>1214</v>
      </c>
      <c r="F825" s="71">
        <v>1.2452000000000001</v>
      </c>
      <c r="G825" s="72">
        <v>6.15</v>
      </c>
      <c r="H825" s="72">
        <v>6.22</v>
      </c>
      <c r="I825" s="70" t="s">
        <v>1988</v>
      </c>
      <c r="J825" s="70" t="s">
        <v>2222</v>
      </c>
      <c r="L825" s="171">
        <f>_xlfn.XLOOKUP($J825,Key!$M:$M,Key!$N:$N)</f>
        <v>1.08</v>
      </c>
    </row>
    <row r="826" spans="2:12" s="3" customFormat="1" ht="15" customHeight="1" x14ac:dyDescent="0.25">
      <c r="B826" s="73" t="s">
        <v>1212</v>
      </c>
      <c r="C826" s="73" t="s">
        <v>13</v>
      </c>
      <c r="D826" s="73" t="s">
        <v>1217</v>
      </c>
      <c r="E826" s="73" t="s">
        <v>1214</v>
      </c>
      <c r="F826" s="74">
        <v>2.4306000000000001</v>
      </c>
      <c r="G826" s="75">
        <v>10.73</v>
      </c>
      <c r="H826" s="75">
        <v>9.16</v>
      </c>
      <c r="I826" s="73" t="s">
        <v>1988</v>
      </c>
      <c r="J826" s="73" t="s">
        <v>2222</v>
      </c>
      <c r="K826" s="173"/>
      <c r="L826" s="172">
        <f>_xlfn.XLOOKUP($J826,Key!$M:$M,Key!$N:$N)</f>
        <v>1.08</v>
      </c>
    </row>
    <row r="827" spans="2:12" ht="15" customHeight="1" x14ac:dyDescent="0.25">
      <c r="B827" s="70" t="s">
        <v>1218</v>
      </c>
      <c r="C827" s="70" t="s">
        <v>6</v>
      </c>
      <c r="D827" s="70" t="s">
        <v>1219</v>
      </c>
      <c r="E827" s="70" t="s">
        <v>1220</v>
      </c>
      <c r="F827" s="71">
        <v>0.48230000000000001</v>
      </c>
      <c r="G827" s="72">
        <v>2.4300000000000002</v>
      </c>
      <c r="H827" s="72">
        <v>2.3199999999999998</v>
      </c>
      <c r="I827" s="70" t="s">
        <v>1988</v>
      </c>
      <c r="J827" s="70" t="s">
        <v>2222</v>
      </c>
      <c r="L827" s="171">
        <f>_xlfn.XLOOKUP($J827,Key!$M:$M,Key!$N:$N)</f>
        <v>1.08</v>
      </c>
    </row>
    <row r="828" spans="2:12" ht="15" customHeight="1" x14ac:dyDescent="0.25">
      <c r="B828" s="70" t="s">
        <v>1218</v>
      </c>
      <c r="C828" s="70" t="s">
        <v>9</v>
      </c>
      <c r="D828" s="70" t="s">
        <v>1221</v>
      </c>
      <c r="E828" s="70" t="s">
        <v>1220</v>
      </c>
      <c r="F828" s="71">
        <v>0.60919999999999996</v>
      </c>
      <c r="G828" s="72">
        <v>2.81</v>
      </c>
      <c r="H828" s="72">
        <v>2.77</v>
      </c>
      <c r="I828" s="70" t="s">
        <v>1988</v>
      </c>
      <c r="J828" s="70" t="s">
        <v>2222</v>
      </c>
      <c r="L828" s="171">
        <f>_xlfn.XLOOKUP($J828,Key!$M:$M,Key!$N:$N)</f>
        <v>1.08</v>
      </c>
    </row>
    <row r="829" spans="2:12" ht="15" customHeight="1" x14ac:dyDescent="0.25">
      <c r="B829" s="70" t="s">
        <v>1218</v>
      </c>
      <c r="C829" s="70" t="s">
        <v>11</v>
      </c>
      <c r="D829" s="70" t="s">
        <v>1222</v>
      </c>
      <c r="E829" s="70" t="s">
        <v>1220</v>
      </c>
      <c r="F829" s="71">
        <v>0.81869999999999998</v>
      </c>
      <c r="G829" s="72">
        <v>4.18</v>
      </c>
      <c r="H829" s="72">
        <v>4.6399999999999997</v>
      </c>
      <c r="I829" s="70" t="s">
        <v>1988</v>
      </c>
      <c r="J829" s="70" t="s">
        <v>2222</v>
      </c>
      <c r="L829" s="171">
        <f>_xlfn.XLOOKUP($J829,Key!$M:$M,Key!$N:$N)</f>
        <v>1.08</v>
      </c>
    </row>
    <row r="830" spans="2:12" s="3" customFormat="1" ht="15" customHeight="1" x14ac:dyDescent="0.25">
      <c r="B830" s="73" t="s">
        <v>1218</v>
      </c>
      <c r="C830" s="73" t="s">
        <v>13</v>
      </c>
      <c r="D830" s="73" t="s">
        <v>1223</v>
      </c>
      <c r="E830" s="73" t="s">
        <v>1220</v>
      </c>
      <c r="F830" s="74">
        <v>1.3006</v>
      </c>
      <c r="G830" s="75">
        <v>6.49</v>
      </c>
      <c r="H830" s="75">
        <v>8.0399999999999991</v>
      </c>
      <c r="I830" s="73" t="s">
        <v>1988</v>
      </c>
      <c r="J830" s="73" t="s">
        <v>2222</v>
      </c>
      <c r="K830" s="173"/>
      <c r="L830" s="172">
        <f>_xlfn.XLOOKUP($J830,Key!$M:$M,Key!$N:$N)</f>
        <v>1.08</v>
      </c>
    </row>
    <row r="831" spans="2:12" ht="15" customHeight="1" x14ac:dyDescent="0.25">
      <c r="B831" s="70" t="s">
        <v>1224</v>
      </c>
      <c r="C831" s="70" t="s">
        <v>6</v>
      </c>
      <c r="D831" s="70" t="s">
        <v>1225</v>
      </c>
      <c r="E831" s="70" t="s">
        <v>1226</v>
      </c>
      <c r="F831" s="71">
        <v>0.5464</v>
      </c>
      <c r="G831" s="72">
        <v>1.51</v>
      </c>
      <c r="H831" s="72">
        <v>1.19</v>
      </c>
      <c r="I831" s="70" t="s">
        <v>2015</v>
      </c>
      <c r="J831" s="70" t="s">
        <v>2016</v>
      </c>
      <c r="L831" s="171">
        <f>_xlfn.XLOOKUP($J831,Key!$M:$M,Key!$N:$N)</f>
        <v>1</v>
      </c>
    </row>
    <row r="832" spans="2:12" ht="15" customHeight="1" x14ac:dyDescent="0.25">
      <c r="B832" s="70" t="s">
        <v>1224</v>
      </c>
      <c r="C832" s="70" t="s">
        <v>9</v>
      </c>
      <c r="D832" s="70" t="s">
        <v>1227</v>
      </c>
      <c r="E832" s="70" t="s">
        <v>1226</v>
      </c>
      <c r="F832" s="71">
        <v>0.69310000000000005</v>
      </c>
      <c r="G832" s="72">
        <v>2.1800000000000002</v>
      </c>
      <c r="H832" s="72">
        <v>2.21</v>
      </c>
      <c r="I832" s="70" t="s">
        <v>2015</v>
      </c>
      <c r="J832" s="70" t="s">
        <v>2016</v>
      </c>
      <c r="L832" s="171">
        <f>_xlfn.XLOOKUP($J832,Key!$M:$M,Key!$N:$N)</f>
        <v>1</v>
      </c>
    </row>
    <row r="833" spans="2:12" ht="15" customHeight="1" x14ac:dyDescent="0.25">
      <c r="B833" s="70" t="s">
        <v>1224</v>
      </c>
      <c r="C833" s="70" t="s">
        <v>11</v>
      </c>
      <c r="D833" s="70" t="s">
        <v>1228</v>
      </c>
      <c r="E833" s="70" t="s">
        <v>1226</v>
      </c>
      <c r="F833" s="71">
        <v>1.0206999999999999</v>
      </c>
      <c r="G833" s="72">
        <v>3.85</v>
      </c>
      <c r="H833" s="72">
        <v>4.08</v>
      </c>
      <c r="I833" s="70" t="s">
        <v>2015</v>
      </c>
      <c r="J833" s="70" t="s">
        <v>2016</v>
      </c>
      <c r="L833" s="171">
        <f>_xlfn.XLOOKUP($J833,Key!$M:$M,Key!$N:$N)</f>
        <v>1</v>
      </c>
    </row>
    <row r="834" spans="2:12" s="3" customFormat="1" ht="15" customHeight="1" x14ac:dyDescent="0.25">
      <c r="B834" s="73" t="s">
        <v>1224</v>
      </c>
      <c r="C834" s="73" t="s">
        <v>13</v>
      </c>
      <c r="D834" s="73" t="s">
        <v>1229</v>
      </c>
      <c r="E834" s="73" t="s">
        <v>1226</v>
      </c>
      <c r="F834" s="74">
        <v>1.8173999999999999</v>
      </c>
      <c r="G834" s="75">
        <v>7.16</v>
      </c>
      <c r="H834" s="75">
        <v>6.33</v>
      </c>
      <c r="I834" s="73" t="s">
        <v>2015</v>
      </c>
      <c r="J834" s="73" t="s">
        <v>2016</v>
      </c>
      <c r="K834" s="173"/>
      <c r="L834" s="172">
        <f>_xlfn.XLOOKUP($J834,Key!$M:$M,Key!$N:$N)</f>
        <v>1</v>
      </c>
    </row>
    <row r="835" spans="2:12" ht="15" customHeight="1" x14ac:dyDescent="0.25">
      <c r="B835" s="70" t="s">
        <v>1230</v>
      </c>
      <c r="C835" s="70" t="s">
        <v>6</v>
      </c>
      <c r="D835" s="70" t="s">
        <v>1231</v>
      </c>
      <c r="E835" s="70" t="s">
        <v>1232</v>
      </c>
      <c r="F835" s="71">
        <v>0.51200000000000001</v>
      </c>
      <c r="G835" s="72">
        <v>2.62</v>
      </c>
      <c r="H835" s="72">
        <v>2.46</v>
      </c>
      <c r="I835" s="70" t="s">
        <v>2015</v>
      </c>
      <c r="J835" s="70" t="s">
        <v>2016</v>
      </c>
      <c r="L835" s="171">
        <f>_xlfn.XLOOKUP($J835,Key!$M:$M,Key!$N:$N)</f>
        <v>1</v>
      </c>
    </row>
    <row r="836" spans="2:12" ht="15" customHeight="1" x14ac:dyDescent="0.25">
      <c r="B836" s="70" t="s">
        <v>1230</v>
      </c>
      <c r="C836" s="70" t="s">
        <v>9</v>
      </c>
      <c r="D836" s="70" t="s">
        <v>1233</v>
      </c>
      <c r="E836" s="70" t="s">
        <v>1232</v>
      </c>
      <c r="F836" s="71">
        <v>0.66779999999999995</v>
      </c>
      <c r="G836" s="72">
        <v>3.42</v>
      </c>
      <c r="H836" s="72">
        <v>3.22</v>
      </c>
      <c r="I836" s="70" t="s">
        <v>2015</v>
      </c>
      <c r="J836" s="70" t="s">
        <v>2016</v>
      </c>
      <c r="L836" s="171">
        <f>_xlfn.XLOOKUP($J836,Key!$M:$M,Key!$N:$N)</f>
        <v>1</v>
      </c>
    </row>
    <row r="837" spans="2:12" ht="15" customHeight="1" x14ac:dyDescent="0.25">
      <c r="B837" s="70" t="s">
        <v>1230</v>
      </c>
      <c r="C837" s="70" t="s">
        <v>11</v>
      </c>
      <c r="D837" s="70" t="s">
        <v>1234</v>
      </c>
      <c r="E837" s="70" t="s">
        <v>1232</v>
      </c>
      <c r="F837" s="71">
        <v>0.99399999999999999</v>
      </c>
      <c r="G837" s="72">
        <v>4.8</v>
      </c>
      <c r="H837" s="72">
        <v>5.13</v>
      </c>
      <c r="I837" s="70" t="s">
        <v>2015</v>
      </c>
      <c r="J837" s="70" t="s">
        <v>2016</v>
      </c>
      <c r="L837" s="171">
        <f>_xlfn.XLOOKUP($J837,Key!$M:$M,Key!$N:$N)</f>
        <v>1</v>
      </c>
    </row>
    <row r="838" spans="2:12" s="3" customFormat="1" ht="15" customHeight="1" x14ac:dyDescent="0.25">
      <c r="B838" s="73" t="s">
        <v>1230</v>
      </c>
      <c r="C838" s="73" t="s">
        <v>13</v>
      </c>
      <c r="D838" s="73" t="s">
        <v>1235</v>
      </c>
      <c r="E838" s="73" t="s">
        <v>1232</v>
      </c>
      <c r="F838" s="74">
        <v>1.7130000000000001</v>
      </c>
      <c r="G838" s="75">
        <v>7.16</v>
      </c>
      <c r="H838" s="75">
        <v>7.03</v>
      </c>
      <c r="I838" s="73" t="s">
        <v>2015</v>
      </c>
      <c r="J838" s="73" t="s">
        <v>2016</v>
      </c>
      <c r="K838" s="173"/>
      <c r="L838" s="172">
        <f>_xlfn.XLOOKUP($J838,Key!$M:$M,Key!$N:$N)</f>
        <v>1</v>
      </c>
    </row>
    <row r="839" spans="2:12" ht="15" customHeight="1" x14ac:dyDescent="0.25">
      <c r="B839" s="70" t="s">
        <v>1236</v>
      </c>
      <c r="C839" s="70" t="s">
        <v>6</v>
      </c>
      <c r="D839" s="70" t="s">
        <v>1237</v>
      </c>
      <c r="E839" s="70" t="s">
        <v>1238</v>
      </c>
      <c r="F839" s="71">
        <v>0.45660000000000001</v>
      </c>
      <c r="G839" s="72">
        <v>1.99</v>
      </c>
      <c r="H839" s="72">
        <v>1.98</v>
      </c>
      <c r="I839" s="70" t="s">
        <v>1988</v>
      </c>
      <c r="J839" s="70" t="s">
        <v>2222</v>
      </c>
      <c r="L839" s="171">
        <f>_xlfn.XLOOKUP($J839,Key!$M:$M,Key!$N:$N)</f>
        <v>1.08</v>
      </c>
    </row>
    <row r="840" spans="2:12" ht="15" customHeight="1" x14ac:dyDescent="0.25">
      <c r="B840" s="70" t="s">
        <v>1236</v>
      </c>
      <c r="C840" s="70" t="s">
        <v>9</v>
      </c>
      <c r="D840" s="70" t="s">
        <v>1239</v>
      </c>
      <c r="E840" s="70" t="s">
        <v>1238</v>
      </c>
      <c r="F840" s="71">
        <v>0.61160000000000003</v>
      </c>
      <c r="G840" s="72">
        <v>2.63</v>
      </c>
      <c r="H840" s="72">
        <v>2.69</v>
      </c>
      <c r="I840" s="70" t="s">
        <v>1988</v>
      </c>
      <c r="J840" s="70" t="s">
        <v>2222</v>
      </c>
      <c r="L840" s="171">
        <f>_xlfn.XLOOKUP($J840,Key!$M:$M,Key!$N:$N)</f>
        <v>1.08</v>
      </c>
    </row>
    <row r="841" spans="2:12" ht="15" customHeight="1" x14ac:dyDescent="0.25">
      <c r="B841" s="70" t="s">
        <v>1236</v>
      </c>
      <c r="C841" s="70" t="s">
        <v>11</v>
      </c>
      <c r="D841" s="70" t="s">
        <v>1240</v>
      </c>
      <c r="E841" s="70" t="s">
        <v>1238</v>
      </c>
      <c r="F841" s="71">
        <v>0.92810000000000004</v>
      </c>
      <c r="G841" s="72">
        <v>4.22</v>
      </c>
      <c r="H841" s="72">
        <v>4.63</v>
      </c>
      <c r="I841" s="70" t="s">
        <v>1988</v>
      </c>
      <c r="J841" s="70" t="s">
        <v>2222</v>
      </c>
      <c r="L841" s="171">
        <f>_xlfn.XLOOKUP($J841,Key!$M:$M,Key!$N:$N)</f>
        <v>1.08</v>
      </c>
    </row>
    <row r="842" spans="2:12" s="3" customFormat="1" ht="15" customHeight="1" x14ac:dyDescent="0.25">
      <c r="B842" s="73" t="s">
        <v>1236</v>
      </c>
      <c r="C842" s="73" t="s">
        <v>13</v>
      </c>
      <c r="D842" s="73" t="s">
        <v>1241</v>
      </c>
      <c r="E842" s="73" t="s">
        <v>1238</v>
      </c>
      <c r="F842" s="74">
        <v>1.6258999999999999</v>
      </c>
      <c r="G842" s="75">
        <v>7.01</v>
      </c>
      <c r="H842" s="75">
        <v>8.19</v>
      </c>
      <c r="I842" s="73" t="s">
        <v>1988</v>
      </c>
      <c r="J842" s="73" t="s">
        <v>2222</v>
      </c>
      <c r="K842" s="173"/>
      <c r="L842" s="172">
        <f>_xlfn.XLOOKUP($J842,Key!$M:$M,Key!$N:$N)</f>
        <v>1.08</v>
      </c>
    </row>
    <row r="843" spans="2:12" ht="15" customHeight="1" x14ac:dyDescent="0.25">
      <c r="B843" s="70" t="s">
        <v>1242</v>
      </c>
      <c r="C843" s="70" t="s">
        <v>6</v>
      </c>
      <c r="D843" s="70" t="s">
        <v>1243</v>
      </c>
      <c r="E843" s="70" t="s">
        <v>1244</v>
      </c>
      <c r="F843" s="71">
        <v>0.46410000000000001</v>
      </c>
      <c r="G843" s="72">
        <v>2.2200000000000002</v>
      </c>
      <c r="H843" s="72">
        <v>1.93</v>
      </c>
      <c r="I843" s="70" t="s">
        <v>1988</v>
      </c>
      <c r="J843" s="70" t="s">
        <v>2222</v>
      </c>
      <c r="L843" s="171">
        <f>_xlfn.XLOOKUP($J843,Key!$M:$M,Key!$N:$N)</f>
        <v>1.08</v>
      </c>
    </row>
    <row r="844" spans="2:12" ht="15" customHeight="1" x14ac:dyDescent="0.25">
      <c r="B844" s="70" t="s">
        <v>1242</v>
      </c>
      <c r="C844" s="70" t="s">
        <v>9</v>
      </c>
      <c r="D844" s="70" t="s">
        <v>1245</v>
      </c>
      <c r="E844" s="70" t="s">
        <v>1244</v>
      </c>
      <c r="F844" s="71">
        <v>0.63180000000000003</v>
      </c>
      <c r="G844" s="72">
        <v>3.09</v>
      </c>
      <c r="H844" s="72">
        <v>3.09</v>
      </c>
      <c r="I844" s="70" t="s">
        <v>1988</v>
      </c>
      <c r="J844" s="70" t="s">
        <v>2222</v>
      </c>
      <c r="L844" s="171">
        <f>_xlfn.XLOOKUP($J844,Key!$M:$M,Key!$N:$N)</f>
        <v>1.08</v>
      </c>
    </row>
    <row r="845" spans="2:12" ht="15" customHeight="1" x14ac:dyDescent="0.25">
      <c r="B845" s="70" t="s">
        <v>1242</v>
      </c>
      <c r="C845" s="70" t="s">
        <v>11</v>
      </c>
      <c r="D845" s="70" t="s">
        <v>1246</v>
      </c>
      <c r="E845" s="70" t="s">
        <v>1244</v>
      </c>
      <c r="F845" s="71">
        <v>1.0276000000000001</v>
      </c>
      <c r="G845" s="72">
        <v>5.07</v>
      </c>
      <c r="H845" s="72">
        <v>5.15</v>
      </c>
      <c r="I845" s="70" t="s">
        <v>1988</v>
      </c>
      <c r="J845" s="70" t="s">
        <v>2222</v>
      </c>
      <c r="L845" s="171">
        <f>_xlfn.XLOOKUP($J845,Key!$M:$M,Key!$N:$N)</f>
        <v>1.08</v>
      </c>
    </row>
    <row r="846" spans="2:12" s="3" customFormat="1" ht="15" customHeight="1" x14ac:dyDescent="0.25">
      <c r="B846" s="73" t="s">
        <v>1242</v>
      </c>
      <c r="C846" s="73" t="s">
        <v>13</v>
      </c>
      <c r="D846" s="73" t="s">
        <v>1247</v>
      </c>
      <c r="E846" s="73" t="s">
        <v>1244</v>
      </c>
      <c r="F846" s="74">
        <v>1.9739</v>
      </c>
      <c r="G846" s="75">
        <v>8.26</v>
      </c>
      <c r="H846" s="75">
        <v>8.8699999999999992</v>
      </c>
      <c r="I846" s="73" t="s">
        <v>1988</v>
      </c>
      <c r="J846" s="73" t="s">
        <v>2222</v>
      </c>
      <c r="K846" s="173"/>
      <c r="L846" s="172">
        <f>_xlfn.XLOOKUP($J846,Key!$M:$M,Key!$N:$N)</f>
        <v>1.08</v>
      </c>
    </row>
    <row r="847" spans="2:12" ht="15" customHeight="1" x14ac:dyDescent="0.25">
      <c r="B847" s="70" t="s">
        <v>1248</v>
      </c>
      <c r="C847" s="70" t="s">
        <v>6</v>
      </c>
      <c r="D847" s="70" t="s">
        <v>1249</v>
      </c>
      <c r="E847" s="70" t="s">
        <v>1250</v>
      </c>
      <c r="F847" s="71">
        <v>0.44550000000000001</v>
      </c>
      <c r="G847" s="72">
        <v>1.93</v>
      </c>
      <c r="H847" s="72">
        <v>2.02</v>
      </c>
      <c r="I847" s="70" t="s">
        <v>1988</v>
      </c>
      <c r="J847" s="70" t="s">
        <v>2222</v>
      </c>
      <c r="L847" s="171">
        <f>_xlfn.XLOOKUP($J847,Key!$M:$M,Key!$N:$N)</f>
        <v>1.08</v>
      </c>
    </row>
    <row r="848" spans="2:12" ht="15" customHeight="1" x14ac:dyDescent="0.25">
      <c r="B848" s="70" t="s">
        <v>1248</v>
      </c>
      <c r="C848" s="70" t="s">
        <v>9</v>
      </c>
      <c r="D848" s="70" t="s">
        <v>1251</v>
      </c>
      <c r="E848" s="70" t="s">
        <v>1250</v>
      </c>
      <c r="F848" s="71">
        <v>0.56989999999999996</v>
      </c>
      <c r="G848" s="72">
        <v>2.52</v>
      </c>
      <c r="H848" s="72">
        <v>3.29</v>
      </c>
      <c r="I848" s="70" t="s">
        <v>1988</v>
      </c>
      <c r="J848" s="70" t="s">
        <v>2222</v>
      </c>
      <c r="L848" s="171">
        <f>_xlfn.XLOOKUP($J848,Key!$M:$M,Key!$N:$N)</f>
        <v>1.08</v>
      </c>
    </row>
    <row r="849" spans="2:12" ht="15" customHeight="1" x14ac:dyDescent="0.25">
      <c r="B849" s="70" t="s">
        <v>1248</v>
      </c>
      <c r="C849" s="70" t="s">
        <v>11</v>
      </c>
      <c r="D849" s="70" t="s">
        <v>1252</v>
      </c>
      <c r="E849" s="70" t="s">
        <v>1250</v>
      </c>
      <c r="F849" s="71">
        <v>0.94620000000000004</v>
      </c>
      <c r="G849" s="72">
        <v>4.0199999999999996</v>
      </c>
      <c r="H849" s="72">
        <v>5.55</v>
      </c>
      <c r="I849" s="70" t="s">
        <v>1988</v>
      </c>
      <c r="J849" s="70" t="s">
        <v>2222</v>
      </c>
      <c r="L849" s="171">
        <f>_xlfn.XLOOKUP($J849,Key!$M:$M,Key!$N:$N)</f>
        <v>1.08</v>
      </c>
    </row>
    <row r="850" spans="2:12" s="3" customFormat="1" ht="15" customHeight="1" x14ac:dyDescent="0.25">
      <c r="B850" s="73" t="s">
        <v>1248</v>
      </c>
      <c r="C850" s="73" t="s">
        <v>13</v>
      </c>
      <c r="D850" s="73" t="s">
        <v>1253</v>
      </c>
      <c r="E850" s="73" t="s">
        <v>1250</v>
      </c>
      <c r="F850" s="74">
        <v>1.6838</v>
      </c>
      <c r="G850" s="75">
        <v>7.25</v>
      </c>
      <c r="H850" s="75">
        <v>8.0500000000000007</v>
      </c>
      <c r="I850" s="73" t="s">
        <v>1988</v>
      </c>
      <c r="J850" s="73" t="s">
        <v>2222</v>
      </c>
      <c r="K850" s="173"/>
      <c r="L850" s="172">
        <f>_xlfn.XLOOKUP($J850,Key!$M:$M,Key!$N:$N)</f>
        <v>1.08</v>
      </c>
    </row>
    <row r="851" spans="2:12" ht="15" customHeight="1" x14ac:dyDescent="0.25">
      <c r="B851" s="70" t="s">
        <v>1254</v>
      </c>
      <c r="C851" s="70" t="s">
        <v>6</v>
      </c>
      <c r="D851" s="70" t="s">
        <v>1255</v>
      </c>
      <c r="E851" s="70" t="s">
        <v>1256</v>
      </c>
      <c r="F851" s="71">
        <v>0.71140000000000003</v>
      </c>
      <c r="G851" s="72">
        <v>1.51</v>
      </c>
      <c r="H851" s="72">
        <v>1.38</v>
      </c>
      <c r="I851" s="70" t="s">
        <v>2015</v>
      </c>
      <c r="J851" s="70" t="s">
        <v>2016</v>
      </c>
      <c r="L851" s="171">
        <f>_xlfn.XLOOKUP($J851,Key!$M:$M,Key!$N:$N)</f>
        <v>1</v>
      </c>
    </row>
    <row r="852" spans="2:12" ht="15" customHeight="1" x14ac:dyDescent="0.25">
      <c r="B852" s="70" t="s">
        <v>1254</v>
      </c>
      <c r="C852" s="70" t="s">
        <v>9</v>
      </c>
      <c r="D852" s="70" t="s">
        <v>1257</v>
      </c>
      <c r="E852" s="70" t="s">
        <v>1256</v>
      </c>
      <c r="F852" s="71">
        <v>0.99909999999999999</v>
      </c>
      <c r="G852" s="72">
        <v>2.67</v>
      </c>
      <c r="H852" s="72">
        <v>3.21</v>
      </c>
      <c r="I852" s="70" t="s">
        <v>2015</v>
      </c>
      <c r="J852" s="70" t="s">
        <v>2016</v>
      </c>
      <c r="L852" s="171">
        <f>_xlfn.XLOOKUP($J852,Key!$M:$M,Key!$N:$N)</f>
        <v>1</v>
      </c>
    </row>
    <row r="853" spans="2:12" ht="15" customHeight="1" x14ac:dyDescent="0.25">
      <c r="B853" s="70" t="s">
        <v>1254</v>
      </c>
      <c r="C853" s="70" t="s">
        <v>11</v>
      </c>
      <c r="D853" s="70" t="s">
        <v>1258</v>
      </c>
      <c r="E853" s="70" t="s">
        <v>1256</v>
      </c>
      <c r="F853" s="71">
        <v>1.627</v>
      </c>
      <c r="G853" s="72">
        <v>5.54</v>
      </c>
      <c r="H853" s="72">
        <v>6.12</v>
      </c>
      <c r="I853" s="70" t="s">
        <v>2015</v>
      </c>
      <c r="J853" s="70" t="s">
        <v>2016</v>
      </c>
      <c r="L853" s="171">
        <f>_xlfn.XLOOKUP($J853,Key!$M:$M,Key!$N:$N)</f>
        <v>1</v>
      </c>
    </row>
    <row r="854" spans="2:12" s="3" customFormat="1" ht="15" customHeight="1" x14ac:dyDescent="0.25">
      <c r="B854" s="73" t="s">
        <v>1254</v>
      </c>
      <c r="C854" s="73" t="s">
        <v>13</v>
      </c>
      <c r="D854" s="73" t="s">
        <v>1259</v>
      </c>
      <c r="E854" s="73" t="s">
        <v>1256</v>
      </c>
      <c r="F854" s="74">
        <v>2.4508999999999999</v>
      </c>
      <c r="G854" s="75">
        <v>8.7899999999999991</v>
      </c>
      <c r="H854" s="75">
        <v>8.26</v>
      </c>
      <c r="I854" s="73" t="s">
        <v>2015</v>
      </c>
      <c r="J854" s="73" t="s">
        <v>2016</v>
      </c>
      <c r="K854" s="173"/>
      <c r="L854" s="172">
        <f>_xlfn.XLOOKUP($J854,Key!$M:$M,Key!$N:$N)</f>
        <v>1</v>
      </c>
    </row>
    <row r="855" spans="2:12" ht="15" customHeight="1" x14ac:dyDescent="0.25">
      <c r="B855" s="70" t="s">
        <v>1260</v>
      </c>
      <c r="C855" s="70" t="s">
        <v>6</v>
      </c>
      <c r="D855" s="70" t="s">
        <v>1261</v>
      </c>
      <c r="E855" s="70" t="s">
        <v>1262</v>
      </c>
      <c r="F855" s="71">
        <v>0.80640000000000001</v>
      </c>
      <c r="G855" s="72">
        <v>1.63</v>
      </c>
      <c r="H855" s="72">
        <v>2.4500000000000002</v>
      </c>
      <c r="I855" s="70" t="s">
        <v>2015</v>
      </c>
      <c r="J855" s="70" t="s">
        <v>2016</v>
      </c>
      <c r="L855" s="171">
        <f>_xlfn.XLOOKUP($J855,Key!$M:$M,Key!$N:$N)</f>
        <v>1</v>
      </c>
    </row>
    <row r="856" spans="2:12" ht="15" customHeight="1" x14ac:dyDescent="0.25">
      <c r="B856" s="70" t="s">
        <v>1260</v>
      </c>
      <c r="C856" s="70" t="s">
        <v>9</v>
      </c>
      <c r="D856" s="70" t="s">
        <v>1263</v>
      </c>
      <c r="E856" s="70" t="s">
        <v>1262</v>
      </c>
      <c r="F856" s="71">
        <v>1.2398</v>
      </c>
      <c r="G856" s="72">
        <v>2.99</v>
      </c>
      <c r="H856" s="72">
        <v>4.72</v>
      </c>
      <c r="I856" s="70" t="s">
        <v>2015</v>
      </c>
      <c r="J856" s="70" t="s">
        <v>2016</v>
      </c>
      <c r="L856" s="171">
        <f>_xlfn.XLOOKUP($J856,Key!$M:$M,Key!$N:$N)</f>
        <v>1</v>
      </c>
    </row>
    <row r="857" spans="2:12" ht="15" customHeight="1" x14ac:dyDescent="0.25">
      <c r="B857" s="70" t="s">
        <v>1260</v>
      </c>
      <c r="C857" s="70" t="s">
        <v>11</v>
      </c>
      <c r="D857" s="70" t="s">
        <v>1264</v>
      </c>
      <c r="E857" s="70" t="s">
        <v>1262</v>
      </c>
      <c r="F857" s="71">
        <v>1.9363999999999999</v>
      </c>
      <c r="G857" s="72">
        <v>6.55</v>
      </c>
      <c r="H857" s="72">
        <v>8.44</v>
      </c>
      <c r="I857" s="70" t="s">
        <v>2015</v>
      </c>
      <c r="J857" s="70" t="s">
        <v>2016</v>
      </c>
      <c r="L857" s="171">
        <f>_xlfn.XLOOKUP($J857,Key!$M:$M,Key!$N:$N)</f>
        <v>1</v>
      </c>
    </row>
    <row r="858" spans="2:12" s="3" customFormat="1" ht="15" customHeight="1" x14ac:dyDescent="0.25">
      <c r="B858" s="73" t="s">
        <v>1260</v>
      </c>
      <c r="C858" s="73" t="s">
        <v>13</v>
      </c>
      <c r="D858" s="73" t="s">
        <v>1265</v>
      </c>
      <c r="E858" s="73" t="s">
        <v>1262</v>
      </c>
      <c r="F858" s="74">
        <v>3.1709999999999998</v>
      </c>
      <c r="G858" s="75">
        <v>12.11</v>
      </c>
      <c r="H858" s="75">
        <v>10.02</v>
      </c>
      <c r="I858" s="73" t="s">
        <v>2015</v>
      </c>
      <c r="J858" s="73" t="s">
        <v>2016</v>
      </c>
      <c r="K858" s="173"/>
      <c r="L858" s="172">
        <f>_xlfn.XLOOKUP($J858,Key!$M:$M,Key!$N:$N)</f>
        <v>1</v>
      </c>
    </row>
    <row r="859" spans="2:12" ht="15" customHeight="1" x14ac:dyDescent="0.25">
      <c r="B859" s="70" t="s">
        <v>1266</v>
      </c>
      <c r="C859" s="70" t="s">
        <v>6</v>
      </c>
      <c r="D859" s="70" t="s">
        <v>1267</v>
      </c>
      <c r="E859" s="70" t="s">
        <v>1268</v>
      </c>
      <c r="F859" s="71">
        <v>1.0838000000000001</v>
      </c>
      <c r="G859" s="72">
        <v>1.77</v>
      </c>
      <c r="H859" s="72">
        <v>1.76</v>
      </c>
      <c r="I859" s="70" t="s">
        <v>2015</v>
      </c>
      <c r="J859" s="70" t="s">
        <v>2016</v>
      </c>
      <c r="L859" s="171">
        <f>_xlfn.XLOOKUP($J859,Key!$M:$M,Key!$N:$N)</f>
        <v>1</v>
      </c>
    </row>
    <row r="860" spans="2:12" ht="15" customHeight="1" x14ac:dyDescent="0.25">
      <c r="B860" s="70" t="s">
        <v>1266</v>
      </c>
      <c r="C860" s="70" t="s">
        <v>9</v>
      </c>
      <c r="D860" s="70" t="s">
        <v>1269</v>
      </c>
      <c r="E860" s="70" t="s">
        <v>1268</v>
      </c>
      <c r="F860" s="71">
        <v>1.3249</v>
      </c>
      <c r="G860" s="72">
        <v>3.04</v>
      </c>
      <c r="H860" s="72">
        <v>3.52</v>
      </c>
      <c r="I860" s="70" t="s">
        <v>2015</v>
      </c>
      <c r="J860" s="70" t="s">
        <v>2016</v>
      </c>
      <c r="L860" s="171">
        <f>_xlfn.XLOOKUP($J860,Key!$M:$M,Key!$N:$N)</f>
        <v>1</v>
      </c>
    </row>
    <row r="861" spans="2:12" ht="15" customHeight="1" x14ac:dyDescent="0.25">
      <c r="B861" s="70" t="s">
        <v>1266</v>
      </c>
      <c r="C861" s="70" t="s">
        <v>11</v>
      </c>
      <c r="D861" s="70" t="s">
        <v>1270</v>
      </c>
      <c r="E861" s="70" t="s">
        <v>1268</v>
      </c>
      <c r="F861" s="71">
        <v>2.0449000000000002</v>
      </c>
      <c r="G861" s="72">
        <v>6.97</v>
      </c>
      <c r="H861" s="72">
        <v>6.61</v>
      </c>
      <c r="I861" s="70" t="s">
        <v>2015</v>
      </c>
      <c r="J861" s="70" t="s">
        <v>2016</v>
      </c>
      <c r="L861" s="171">
        <f>_xlfn.XLOOKUP($J861,Key!$M:$M,Key!$N:$N)</f>
        <v>1</v>
      </c>
    </row>
    <row r="862" spans="2:12" s="3" customFormat="1" ht="15" customHeight="1" x14ac:dyDescent="0.25">
      <c r="B862" s="73" t="s">
        <v>1266</v>
      </c>
      <c r="C862" s="73" t="s">
        <v>13</v>
      </c>
      <c r="D862" s="73" t="s">
        <v>1271</v>
      </c>
      <c r="E862" s="73" t="s">
        <v>1268</v>
      </c>
      <c r="F862" s="74">
        <v>3.5442999999999998</v>
      </c>
      <c r="G862" s="75">
        <v>14.01</v>
      </c>
      <c r="H862" s="75">
        <v>14.47</v>
      </c>
      <c r="I862" s="73" t="s">
        <v>2015</v>
      </c>
      <c r="J862" s="73" t="s">
        <v>2016</v>
      </c>
      <c r="K862" s="173"/>
      <c r="L862" s="172">
        <f>_xlfn.XLOOKUP($J862,Key!$M:$M,Key!$N:$N)</f>
        <v>1</v>
      </c>
    </row>
    <row r="863" spans="2:12" ht="15" customHeight="1" x14ac:dyDescent="0.25">
      <c r="B863" s="70" t="s">
        <v>2255</v>
      </c>
      <c r="C863" s="70" t="s">
        <v>6</v>
      </c>
      <c r="D863" s="70" t="s">
        <v>2256</v>
      </c>
      <c r="E863" s="70" t="s">
        <v>2257</v>
      </c>
      <c r="F863" s="71">
        <v>1.3473999999999999</v>
      </c>
      <c r="G863" s="72">
        <v>1.25</v>
      </c>
      <c r="H863" s="72">
        <v>0.93</v>
      </c>
      <c r="I863" s="70" t="s">
        <v>2015</v>
      </c>
      <c r="J863" s="70" t="s">
        <v>2016</v>
      </c>
      <c r="L863" s="171">
        <f>_xlfn.XLOOKUP($J863,Key!$M:$M,Key!$N:$N)</f>
        <v>1</v>
      </c>
    </row>
    <row r="864" spans="2:12" ht="15" customHeight="1" x14ac:dyDescent="0.25">
      <c r="B864" s="70" t="s">
        <v>2255</v>
      </c>
      <c r="C864" s="70" t="s">
        <v>9</v>
      </c>
      <c r="D864" s="70" t="s">
        <v>2258</v>
      </c>
      <c r="E864" s="70" t="s">
        <v>2257</v>
      </c>
      <c r="F864" s="71">
        <v>1.5053000000000001</v>
      </c>
      <c r="G864" s="72">
        <v>1.82</v>
      </c>
      <c r="H864" s="72">
        <v>2.06</v>
      </c>
      <c r="I864" s="70" t="s">
        <v>2015</v>
      </c>
      <c r="J864" s="70" t="s">
        <v>2016</v>
      </c>
      <c r="L864" s="171">
        <f>_xlfn.XLOOKUP($J864,Key!$M:$M,Key!$N:$N)</f>
        <v>1</v>
      </c>
    </row>
    <row r="865" spans="2:12" ht="15" customHeight="1" x14ac:dyDescent="0.25">
      <c r="B865" s="70" t="s">
        <v>2255</v>
      </c>
      <c r="C865" s="70" t="s">
        <v>11</v>
      </c>
      <c r="D865" s="70" t="s">
        <v>2259</v>
      </c>
      <c r="E865" s="70" t="s">
        <v>2257</v>
      </c>
      <c r="F865" s="71">
        <v>2.3195000000000001</v>
      </c>
      <c r="G865" s="72">
        <v>4.47</v>
      </c>
      <c r="H865" s="72">
        <v>4.59</v>
      </c>
      <c r="I865" s="70" t="s">
        <v>2015</v>
      </c>
      <c r="J865" s="70" t="s">
        <v>2016</v>
      </c>
      <c r="L865" s="171">
        <f>_xlfn.XLOOKUP($J865,Key!$M:$M,Key!$N:$N)</f>
        <v>1</v>
      </c>
    </row>
    <row r="866" spans="2:12" s="3" customFormat="1" ht="15" customHeight="1" x14ac:dyDescent="0.25">
      <c r="B866" s="73" t="s">
        <v>2255</v>
      </c>
      <c r="C866" s="73" t="s">
        <v>13</v>
      </c>
      <c r="D866" s="73" t="s">
        <v>2260</v>
      </c>
      <c r="E866" s="73" t="s">
        <v>2257</v>
      </c>
      <c r="F866" s="74">
        <v>4.7953000000000001</v>
      </c>
      <c r="G866" s="75">
        <v>11.38</v>
      </c>
      <c r="H866" s="75">
        <v>14.85</v>
      </c>
      <c r="I866" s="73" t="s">
        <v>2015</v>
      </c>
      <c r="J866" s="73" t="s">
        <v>2016</v>
      </c>
      <c r="K866" s="173"/>
      <c r="L866" s="172">
        <f>_xlfn.XLOOKUP($J866,Key!$M:$M,Key!$N:$N)</f>
        <v>1</v>
      </c>
    </row>
    <row r="867" spans="2:12" ht="15" customHeight="1" x14ac:dyDescent="0.25">
      <c r="B867" s="70" t="s">
        <v>1272</v>
      </c>
      <c r="C867" s="70" t="s">
        <v>6</v>
      </c>
      <c r="D867" s="70" t="s">
        <v>1273</v>
      </c>
      <c r="E867" s="70" t="s">
        <v>1274</v>
      </c>
      <c r="F867" s="71">
        <v>0.52010000000000001</v>
      </c>
      <c r="G867" s="72">
        <v>1.9</v>
      </c>
      <c r="H867" s="72">
        <v>4.7300000000000004</v>
      </c>
      <c r="I867" s="70" t="s">
        <v>1995</v>
      </c>
      <c r="J867" s="70" t="s">
        <v>1996</v>
      </c>
      <c r="L867" s="171">
        <f>_xlfn.XLOOKUP($J867,Key!$M:$M,Key!$N:$N)</f>
        <v>1.37</v>
      </c>
    </row>
    <row r="868" spans="2:12" ht="15" customHeight="1" x14ac:dyDescent="0.25">
      <c r="B868" s="70" t="s">
        <v>1272</v>
      </c>
      <c r="C868" s="70" t="s">
        <v>9</v>
      </c>
      <c r="D868" s="70" t="s">
        <v>1275</v>
      </c>
      <c r="E868" s="70" t="s">
        <v>1274</v>
      </c>
      <c r="F868" s="71">
        <v>0.69120000000000004</v>
      </c>
      <c r="G868" s="72">
        <v>2.99</v>
      </c>
      <c r="H868" s="72">
        <v>3.92</v>
      </c>
      <c r="I868" s="70" t="s">
        <v>1995</v>
      </c>
      <c r="J868" s="70" t="s">
        <v>1996</v>
      </c>
      <c r="L868" s="171">
        <f>_xlfn.XLOOKUP($J868,Key!$M:$M,Key!$N:$N)</f>
        <v>1.37</v>
      </c>
    </row>
    <row r="869" spans="2:12" ht="15" customHeight="1" x14ac:dyDescent="0.25">
      <c r="B869" s="70" t="s">
        <v>1272</v>
      </c>
      <c r="C869" s="70" t="s">
        <v>11</v>
      </c>
      <c r="D869" s="70" t="s">
        <v>1276</v>
      </c>
      <c r="E869" s="70" t="s">
        <v>1274</v>
      </c>
      <c r="F869" s="71">
        <v>1.0608</v>
      </c>
      <c r="G869" s="72">
        <v>4.96</v>
      </c>
      <c r="H869" s="72">
        <v>5.73</v>
      </c>
      <c r="I869" s="70" t="s">
        <v>1995</v>
      </c>
      <c r="J869" s="70" t="s">
        <v>1996</v>
      </c>
      <c r="L869" s="171">
        <f>_xlfn.XLOOKUP($J869,Key!$M:$M,Key!$N:$N)</f>
        <v>1.37</v>
      </c>
    </row>
    <row r="870" spans="2:12" s="3" customFormat="1" ht="15" customHeight="1" x14ac:dyDescent="0.25">
      <c r="B870" s="73" t="s">
        <v>1272</v>
      </c>
      <c r="C870" s="73" t="s">
        <v>13</v>
      </c>
      <c r="D870" s="73" t="s">
        <v>1277</v>
      </c>
      <c r="E870" s="73" t="s">
        <v>1274</v>
      </c>
      <c r="F870" s="74">
        <v>1.6136999999999999</v>
      </c>
      <c r="G870" s="75">
        <v>6.99</v>
      </c>
      <c r="H870" s="75">
        <v>10.82</v>
      </c>
      <c r="I870" s="73" t="s">
        <v>1995</v>
      </c>
      <c r="J870" s="73" t="s">
        <v>1996</v>
      </c>
      <c r="K870" s="173"/>
      <c r="L870" s="172">
        <f>_xlfn.XLOOKUP($J870,Key!$M:$M,Key!$N:$N)</f>
        <v>1.37</v>
      </c>
    </row>
    <row r="871" spans="2:12" ht="15" customHeight="1" x14ac:dyDescent="0.25">
      <c r="B871" s="70" t="s">
        <v>1278</v>
      </c>
      <c r="C871" s="70" t="s">
        <v>6</v>
      </c>
      <c r="D871" s="70" t="s">
        <v>1279</v>
      </c>
      <c r="E871" s="70" t="s">
        <v>1280</v>
      </c>
      <c r="F871" s="71">
        <v>0.4536</v>
      </c>
      <c r="G871" s="72">
        <v>2.1</v>
      </c>
      <c r="H871" s="72">
        <v>1.82</v>
      </c>
      <c r="I871" s="70" t="s">
        <v>2015</v>
      </c>
      <c r="J871" s="70" t="s">
        <v>2016</v>
      </c>
      <c r="L871" s="171">
        <f>_xlfn.XLOOKUP($J871,Key!$M:$M,Key!$N:$N)</f>
        <v>1</v>
      </c>
    </row>
    <row r="872" spans="2:12" ht="15" customHeight="1" x14ac:dyDescent="0.25">
      <c r="B872" s="70" t="s">
        <v>1278</v>
      </c>
      <c r="C872" s="70" t="s">
        <v>9</v>
      </c>
      <c r="D872" s="70" t="s">
        <v>1281</v>
      </c>
      <c r="E872" s="70" t="s">
        <v>1280</v>
      </c>
      <c r="F872" s="71">
        <v>0.60029999999999994</v>
      </c>
      <c r="G872" s="72">
        <v>2.83</v>
      </c>
      <c r="H872" s="72">
        <v>2.71</v>
      </c>
      <c r="I872" s="70" t="s">
        <v>2015</v>
      </c>
      <c r="J872" s="70" t="s">
        <v>2016</v>
      </c>
      <c r="L872" s="171">
        <f>_xlfn.XLOOKUP($J872,Key!$M:$M,Key!$N:$N)</f>
        <v>1</v>
      </c>
    </row>
    <row r="873" spans="2:12" ht="15" customHeight="1" x14ac:dyDescent="0.25">
      <c r="B873" s="70" t="s">
        <v>1278</v>
      </c>
      <c r="C873" s="70" t="s">
        <v>11</v>
      </c>
      <c r="D873" s="70" t="s">
        <v>1282</v>
      </c>
      <c r="E873" s="70" t="s">
        <v>1280</v>
      </c>
      <c r="F873" s="71">
        <v>0.89590000000000003</v>
      </c>
      <c r="G873" s="72">
        <v>4.37</v>
      </c>
      <c r="H873" s="72">
        <v>4.78</v>
      </c>
      <c r="I873" s="70" t="s">
        <v>2015</v>
      </c>
      <c r="J873" s="70" t="s">
        <v>2016</v>
      </c>
      <c r="L873" s="171">
        <f>_xlfn.XLOOKUP($J873,Key!$M:$M,Key!$N:$N)</f>
        <v>1</v>
      </c>
    </row>
    <row r="874" spans="2:12" s="3" customFormat="1" ht="15" customHeight="1" x14ac:dyDescent="0.25">
      <c r="B874" s="73" t="s">
        <v>1278</v>
      </c>
      <c r="C874" s="73" t="s">
        <v>13</v>
      </c>
      <c r="D874" s="73" t="s">
        <v>1283</v>
      </c>
      <c r="E874" s="73" t="s">
        <v>1280</v>
      </c>
      <c r="F874" s="74">
        <v>1.6451</v>
      </c>
      <c r="G874" s="75">
        <v>7.48</v>
      </c>
      <c r="H874" s="75">
        <v>7.42</v>
      </c>
      <c r="I874" s="73" t="s">
        <v>2015</v>
      </c>
      <c r="J874" s="73" t="s">
        <v>2016</v>
      </c>
      <c r="K874" s="173"/>
      <c r="L874" s="172">
        <f>_xlfn.XLOOKUP($J874,Key!$M:$M,Key!$N:$N)</f>
        <v>1</v>
      </c>
    </row>
    <row r="875" spans="2:12" ht="15" customHeight="1" x14ac:dyDescent="0.25">
      <c r="B875" s="70" t="s">
        <v>1284</v>
      </c>
      <c r="C875" s="70" t="s">
        <v>6</v>
      </c>
      <c r="D875" s="70" t="s">
        <v>1285</v>
      </c>
      <c r="E875" s="70" t="s">
        <v>1286</v>
      </c>
      <c r="F875" s="71">
        <v>1.3156000000000001</v>
      </c>
      <c r="G875" s="72">
        <v>2.5299999999999998</v>
      </c>
      <c r="H875" s="72">
        <v>1.53</v>
      </c>
      <c r="I875" s="70" t="s">
        <v>2017</v>
      </c>
      <c r="J875" s="70" t="s">
        <v>2018</v>
      </c>
      <c r="L875" s="171">
        <f>_xlfn.XLOOKUP($J875,Key!$M:$M,Key!$N:$N)</f>
        <v>1</v>
      </c>
    </row>
    <row r="876" spans="2:12" ht="15" customHeight="1" x14ac:dyDescent="0.25">
      <c r="B876" s="70" t="s">
        <v>1284</v>
      </c>
      <c r="C876" s="70" t="s">
        <v>9</v>
      </c>
      <c r="D876" s="70" t="s">
        <v>1287</v>
      </c>
      <c r="E876" s="70" t="s">
        <v>1286</v>
      </c>
      <c r="F876" s="71">
        <v>1.6016999999999999</v>
      </c>
      <c r="G876" s="72">
        <v>3.45</v>
      </c>
      <c r="H876" s="72">
        <v>2.41</v>
      </c>
      <c r="I876" s="70" t="s">
        <v>2017</v>
      </c>
      <c r="J876" s="70" t="s">
        <v>2018</v>
      </c>
      <c r="L876" s="171">
        <f>_xlfn.XLOOKUP($J876,Key!$M:$M,Key!$N:$N)</f>
        <v>1</v>
      </c>
    </row>
    <row r="877" spans="2:12" ht="15" customHeight="1" x14ac:dyDescent="0.25">
      <c r="B877" s="70" t="s">
        <v>1284</v>
      </c>
      <c r="C877" s="70" t="s">
        <v>11</v>
      </c>
      <c r="D877" s="70" t="s">
        <v>1288</v>
      </c>
      <c r="E877" s="70" t="s">
        <v>1286</v>
      </c>
      <c r="F877" s="71">
        <v>2.3658000000000001</v>
      </c>
      <c r="G877" s="72">
        <v>6.45</v>
      </c>
      <c r="H877" s="72">
        <v>5.07</v>
      </c>
      <c r="I877" s="70" t="s">
        <v>2017</v>
      </c>
      <c r="J877" s="70" t="s">
        <v>2018</v>
      </c>
      <c r="L877" s="171">
        <f>_xlfn.XLOOKUP($J877,Key!$M:$M,Key!$N:$N)</f>
        <v>1</v>
      </c>
    </row>
    <row r="878" spans="2:12" s="3" customFormat="1" ht="15" customHeight="1" x14ac:dyDescent="0.25">
      <c r="B878" s="73" t="s">
        <v>1284</v>
      </c>
      <c r="C878" s="73" t="s">
        <v>13</v>
      </c>
      <c r="D878" s="73" t="s">
        <v>1289</v>
      </c>
      <c r="E878" s="73" t="s">
        <v>1286</v>
      </c>
      <c r="F878" s="74">
        <v>4.4328000000000003</v>
      </c>
      <c r="G878" s="75">
        <v>12.98</v>
      </c>
      <c r="H878" s="75">
        <v>9.34</v>
      </c>
      <c r="I878" s="73" t="s">
        <v>2017</v>
      </c>
      <c r="J878" s="73" t="s">
        <v>2018</v>
      </c>
      <c r="K878" s="173"/>
      <c r="L878" s="172">
        <f>_xlfn.XLOOKUP($J878,Key!$M:$M,Key!$N:$N)</f>
        <v>1</v>
      </c>
    </row>
    <row r="879" spans="2:12" ht="15" customHeight="1" x14ac:dyDescent="0.25">
      <c r="B879" s="70" t="s">
        <v>1290</v>
      </c>
      <c r="C879" s="70" t="s">
        <v>6</v>
      </c>
      <c r="D879" s="70" t="s">
        <v>1291</v>
      </c>
      <c r="E879" s="70" t="s">
        <v>1292</v>
      </c>
      <c r="F879" s="71">
        <v>1.2724</v>
      </c>
      <c r="G879" s="72">
        <v>1.83</v>
      </c>
      <c r="H879" s="72">
        <v>1.57</v>
      </c>
      <c r="I879" s="70" t="s">
        <v>2017</v>
      </c>
      <c r="J879" s="70" t="s">
        <v>2018</v>
      </c>
      <c r="L879" s="171">
        <f>_xlfn.XLOOKUP($J879,Key!$M:$M,Key!$N:$N)</f>
        <v>1</v>
      </c>
    </row>
    <row r="880" spans="2:12" ht="15" customHeight="1" x14ac:dyDescent="0.25">
      <c r="B880" s="70" t="s">
        <v>1290</v>
      </c>
      <c r="C880" s="70" t="s">
        <v>9</v>
      </c>
      <c r="D880" s="70" t="s">
        <v>1293</v>
      </c>
      <c r="E880" s="70" t="s">
        <v>1292</v>
      </c>
      <c r="F880" s="71">
        <v>1.4933000000000001</v>
      </c>
      <c r="G880" s="72">
        <v>2.5299999999999998</v>
      </c>
      <c r="H880" s="72">
        <v>2.67</v>
      </c>
      <c r="I880" s="70" t="s">
        <v>2017</v>
      </c>
      <c r="J880" s="70" t="s">
        <v>2018</v>
      </c>
      <c r="L880" s="171">
        <f>_xlfn.XLOOKUP($J880,Key!$M:$M,Key!$N:$N)</f>
        <v>1</v>
      </c>
    </row>
    <row r="881" spans="2:12" ht="15" customHeight="1" x14ac:dyDescent="0.25">
      <c r="B881" s="70" t="s">
        <v>1290</v>
      </c>
      <c r="C881" s="70" t="s">
        <v>11</v>
      </c>
      <c r="D881" s="70" t="s">
        <v>1294</v>
      </c>
      <c r="E881" s="70" t="s">
        <v>1292</v>
      </c>
      <c r="F881" s="71">
        <v>2.3677999999999999</v>
      </c>
      <c r="G881" s="72">
        <v>5.86</v>
      </c>
      <c r="H881" s="72">
        <v>5.92</v>
      </c>
      <c r="I881" s="70" t="s">
        <v>2017</v>
      </c>
      <c r="J881" s="70" t="s">
        <v>2018</v>
      </c>
      <c r="L881" s="171">
        <f>_xlfn.XLOOKUP($J881,Key!$M:$M,Key!$N:$N)</f>
        <v>1</v>
      </c>
    </row>
    <row r="882" spans="2:12" s="3" customFormat="1" ht="15" customHeight="1" x14ac:dyDescent="0.25">
      <c r="B882" s="73" t="s">
        <v>1290</v>
      </c>
      <c r="C882" s="73" t="s">
        <v>13</v>
      </c>
      <c r="D882" s="73" t="s">
        <v>1295</v>
      </c>
      <c r="E882" s="73" t="s">
        <v>1292</v>
      </c>
      <c r="F882" s="74">
        <v>4.4111000000000002</v>
      </c>
      <c r="G882" s="75">
        <v>12.75</v>
      </c>
      <c r="H882" s="75">
        <v>10.119999999999999</v>
      </c>
      <c r="I882" s="73" t="s">
        <v>2017</v>
      </c>
      <c r="J882" s="73" t="s">
        <v>2018</v>
      </c>
      <c r="K882" s="173"/>
      <c r="L882" s="172">
        <f>_xlfn.XLOOKUP($J882,Key!$M:$M,Key!$N:$N)</f>
        <v>1</v>
      </c>
    </row>
    <row r="883" spans="2:12" ht="15" customHeight="1" x14ac:dyDescent="0.25">
      <c r="B883" s="70" t="s">
        <v>1296</v>
      </c>
      <c r="C883" s="70" t="s">
        <v>6</v>
      </c>
      <c r="D883" s="70" t="s">
        <v>1297</v>
      </c>
      <c r="E883" s="70" t="s">
        <v>1298</v>
      </c>
      <c r="F883" s="71">
        <v>0.9708</v>
      </c>
      <c r="G883" s="72">
        <v>1.64</v>
      </c>
      <c r="H883" s="72">
        <v>1.45</v>
      </c>
      <c r="I883" s="70" t="s">
        <v>2017</v>
      </c>
      <c r="J883" s="70" t="s">
        <v>2018</v>
      </c>
      <c r="L883" s="171">
        <f>_xlfn.XLOOKUP($J883,Key!$M:$M,Key!$N:$N)</f>
        <v>1</v>
      </c>
    </row>
    <row r="884" spans="2:12" ht="15" customHeight="1" x14ac:dyDescent="0.25">
      <c r="B884" s="70" t="s">
        <v>1296</v>
      </c>
      <c r="C884" s="70" t="s">
        <v>9</v>
      </c>
      <c r="D884" s="70" t="s">
        <v>1299</v>
      </c>
      <c r="E884" s="70" t="s">
        <v>1298</v>
      </c>
      <c r="F884" s="71">
        <v>1.1993</v>
      </c>
      <c r="G884" s="72">
        <v>2.25</v>
      </c>
      <c r="H884" s="72">
        <v>2.29</v>
      </c>
      <c r="I884" s="70" t="s">
        <v>2017</v>
      </c>
      <c r="J884" s="70" t="s">
        <v>2018</v>
      </c>
      <c r="L884" s="171">
        <f>_xlfn.XLOOKUP($J884,Key!$M:$M,Key!$N:$N)</f>
        <v>1</v>
      </c>
    </row>
    <row r="885" spans="2:12" ht="15" customHeight="1" x14ac:dyDescent="0.25">
      <c r="B885" s="70" t="s">
        <v>1296</v>
      </c>
      <c r="C885" s="70" t="s">
        <v>11</v>
      </c>
      <c r="D885" s="70" t="s">
        <v>1300</v>
      </c>
      <c r="E885" s="70" t="s">
        <v>1298</v>
      </c>
      <c r="F885" s="71">
        <v>1.8886000000000001</v>
      </c>
      <c r="G885" s="72">
        <v>4.51</v>
      </c>
      <c r="H885" s="72">
        <v>5.52</v>
      </c>
      <c r="I885" s="70" t="s">
        <v>2017</v>
      </c>
      <c r="J885" s="70" t="s">
        <v>2018</v>
      </c>
      <c r="L885" s="171">
        <f>_xlfn.XLOOKUP($J885,Key!$M:$M,Key!$N:$N)</f>
        <v>1</v>
      </c>
    </row>
    <row r="886" spans="2:12" s="3" customFormat="1" ht="15" customHeight="1" x14ac:dyDescent="0.25">
      <c r="B886" s="73" t="s">
        <v>1296</v>
      </c>
      <c r="C886" s="73" t="s">
        <v>13</v>
      </c>
      <c r="D886" s="73" t="s">
        <v>1301</v>
      </c>
      <c r="E886" s="73" t="s">
        <v>1298</v>
      </c>
      <c r="F886" s="74">
        <v>3.5400999999999998</v>
      </c>
      <c r="G886" s="75">
        <v>9.94</v>
      </c>
      <c r="H886" s="75">
        <v>11.29</v>
      </c>
      <c r="I886" s="73" t="s">
        <v>2017</v>
      </c>
      <c r="J886" s="73" t="s">
        <v>2018</v>
      </c>
      <c r="K886" s="173"/>
      <c r="L886" s="172">
        <f>_xlfn.XLOOKUP($J886,Key!$M:$M,Key!$N:$N)</f>
        <v>1</v>
      </c>
    </row>
    <row r="887" spans="2:12" ht="15" customHeight="1" x14ac:dyDescent="0.25">
      <c r="B887" s="70" t="s">
        <v>1302</v>
      </c>
      <c r="C887" s="70" t="s">
        <v>6</v>
      </c>
      <c r="D887" s="70" t="s">
        <v>1303</v>
      </c>
      <c r="E887" s="70" t="s">
        <v>1304</v>
      </c>
      <c r="F887" s="71">
        <v>0.91859999999999997</v>
      </c>
      <c r="G887" s="72">
        <v>1.41</v>
      </c>
      <c r="H887" s="72">
        <v>1.4</v>
      </c>
      <c r="I887" s="70" t="s">
        <v>2017</v>
      </c>
      <c r="J887" s="70" t="s">
        <v>2018</v>
      </c>
      <c r="L887" s="171">
        <f>_xlfn.XLOOKUP($J887,Key!$M:$M,Key!$N:$N)</f>
        <v>1</v>
      </c>
    </row>
    <row r="888" spans="2:12" ht="15" customHeight="1" x14ac:dyDescent="0.25">
      <c r="B888" s="70" t="s">
        <v>1302</v>
      </c>
      <c r="C888" s="70" t="s">
        <v>9</v>
      </c>
      <c r="D888" s="70" t="s">
        <v>1305</v>
      </c>
      <c r="E888" s="70" t="s">
        <v>1304</v>
      </c>
      <c r="F888" s="71">
        <v>1.3435999999999999</v>
      </c>
      <c r="G888" s="72">
        <v>1.74</v>
      </c>
      <c r="H888" s="72">
        <v>2.35</v>
      </c>
      <c r="I888" s="70" t="s">
        <v>2017</v>
      </c>
      <c r="J888" s="70" t="s">
        <v>2018</v>
      </c>
      <c r="L888" s="171">
        <f>_xlfn.XLOOKUP($J888,Key!$M:$M,Key!$N:$N)</f>
        <v>1</v>
      </c>
    </row>
    <row r="889" spans="2:12" ht="15" customHeight="1" x14ac:dyDescent="0.25">
      <c r="B889" s="70" t="s">
        <v>1302</v>
      </c>
      <c r="C889" s="70" t="s">
        <v>11</v>
      </c>
      <c r="D889" s="70" t="s">
        <v>1306</v>
      </c>
      <c r="E889" s="70" t="s">
        <v>1304</v>
      </c>
      <c r="F889" s="71">
        <v>1.7675000000000001</v>
      </c>
      <c r="G889" s="72">
        <v>3.79</v>
      </c>
      <c r="H889" s="72">
        <v>4</v>
      </c>
      <c r="I889" s="70" t="s">
        <v>2017</v>
      </c>
      <c r="J889" s="70" t="s">
        <v>2018</v>
      </c>
      <c r="L889" s="171">
        <f>_xlfn.XLOOKUP($J889,Key!$M:$M,Key!$N:$N)</f>
        <v>1</v>
      </c>
    </row>
    <row r="890" spans="2:12" s="3" customFormat="1" ht="15" customHeight="1" x14ac:dyDescent="0.25">
      <c r="B890" s="73" t="s">
        <v>1302</v>
      </c>
      <c r="C890" s="73" t="s">
        <v>13</v>
      </c>
      <c r="D890" s="73" t="s">
        <v>1307</v>
      </c>
      <c r="E890" s="73" t="s">
        <v>1304</v>
      </c>
      <c r="F890" s="74">
        <v>3.2621000000000002</v>
      </c>
      <c r="G890" s="75">
        <v>8.93</v>
      </c>
      <c r="H890" s="75">
        <v>9.16</v>
      </c>
      <c r="I890" s="73" t="s">
        <v>2017</v>
      </c>
      <c r="J890" s="73" t="s">
        <v>2018</v>
      </c>
      <c r="K890" s="173"/>
      <c r="L890" s="172">
        <f>_xlfn.XLOOKUP($J890,Key!$M:$M,Key!$N:$N)</f>
        <v>1</v>
      </c>
    </row>
    <row r="891" spans="2:12" ht="15" customHeight="1" x14ac:dyDescent="0.25">
      <c r="B891" s="70" t="s">
        <v>1308</v>
      </c>
      <c r="C891" s="70" t="s">
        <v>6</v>
      </c>
      <c r="D891" s="70" t="s">
        <v>1309</v>
      </c>
      <c r="E891" s="70" t="s">
        <v>1310</v>
      </c>
      <c r="F891" s="71">
        <v>0.71319999999999995</v>
      </c>
      <c r="G891" s="72">
        <v>1.7</v>
      </c>
      <c r="H891" s="72">
        <v>1.41</v>
      </c>
      <c r="I891" s="70" t="s">
        <v>2017</v>
      </c>
      <c r="J891" s="70" t="s">
        <v>2018</v>
      </c>
      <c r="L891" s="171">
        <f>_xlfn.XLOOKUP($J891,Key!$M:$M,Key!$N:$N)</f>
        <v>1</v>
      </c>
    </row>
    <row r="892" spans="2:12" ht="15" customHeight="1" x14ac:dyDescent="0.25">
      <c r="B892" s="70" t="s">
        <v>1308</v>
      </c>
      <c r="C892" s="70" t="s">
        <v>9</v>
      </c>
      <c r="D892" s="70" t="s">
        <v>1311</v>
      </c>
      <c r="E892" s="70" t="s">
        <v>1310</v>
      </c>
      <c r="F892" s="71">
        <v>0.98540000000000005</v>
      </c>
      <c r="G892" s="72">
        <v>3.02</v>
      </c>
      <c r="H892" s="72">
        <v>3</v>
      </c>
      <c r="I892" s="70" t="s">
        <v>2017</v>
      </c>
      <c r="J892" s="70" t="s">
        <v>2018</v>
      </c>
      <c r="L892" s="171">
        <f>_xlfn.XLOOKUP($J892,Key!$M:$M,Key!$N:$N)</f>
        <v>1</v>
      </c>
    </row>
    <row r="893" spans="2:12" ht="15" customHeight="1" x14ac:dyDescent="0.25">
      <c r="B893" s="70" t="s">
        <v>1308</v>
      </c>
      <c r="C893" s="70" t="s">
        <v>11</v>
      </c>
      <c r="D893" s="70" t="s">
        <v>1312</v>
      </c>
      <c r="E893" s="70" t="s">
        <v>1310</v>
      </c>
      <c r="F893" s="71">
        <v>1.4825999999999999</v>
      </c>
      <c r="G893" s="72">
        <v>5.5</v>
      </c>
      <c r="H893" s="72">
        <v>5.89</v>
      </c>
      <c r="I893" s="70" t="s">
        <v>2017</v>
      </c>
      <c r="J893" s="70" t="s">
        <v>2018</v>
      </c>
      <c r="L893" s="171">
        <f>_xlfn.XLOOKUP($J893,Key!$M:$M,Key!$N:$N)</f>
        <v>1</v>
      </c>
    </row>
    <row r="894" spans="2:12" s="3" customFormat="1" ht="15" customHeight="1" x14ac:dyDescent="0.25">
      <c r="B894" s="73" t="s">
        <v>1308</v>
      </c>
      <c r="C894" s="73" t="s">
        <v>13</v>
      </c>
      <c r="D894" s="73" t="s">
        <v>1313</v>
      </c>
      <c r="E894" s="73" t="s">
        <v>1310</v>
      </c>
      <c r="F894" s="74">
        <v>2.5375999999999999</v>
      </c>
      <c r="G894" s="75">
        <v>9.49</v>
      </c>
      <c r="H894" s="75">
        <v>9.08</v>
      </c>
      <c r="I894" s="73" t="s">
        <v>2017</v>
      </c>
      <c r="J894" s="73" t="s">
        <v>2018</v>
      </c>
      <c r="K894" s="173"/>
      <c r="L894" s="172">
        <f>_xlfn.XLOOKUP($J894,Key!$M:$M,Key!$N:$N)</f>
        <v>1</v>
      </c>
    </row>
    <row r="895" spans="2:12" ht="15" customHeight="1" x14ac:dyDescent="0.25">
      <c r="B895" s="70" t="s">
        <v>1314</v>
      </c>
      <c r="C895" s="70" t="s">
        <v>6</v>
      </c>
      <c r="D895" s="70" t="s">
        <v>1315</v>
      </c>
      <c r="E895" s="70" t="s">
        <v>1316</v>
      </c>
      <c r="F895" s="71">
        <v>0.80940000000000001</v>
      </c>
      <c r="G895" s="72">
        <v>1.9</v>
      </c>
      <c r="H895" s="72">
        <v>2.2599999999999998</v>
      </c>
      <c r="I895" s="70" t="s">
        <v>2017</v>
      </c>
      <c r="J895" s="70" t="s">
        <v>2018</v>
      </c>
      <c r="L895" s="171">
        <f>_xlfn.XLOOKUP($J895,Key!$M:$M,Key!$N:$N)</f>
        <v>1</v>
      </c>
    </row>
    <row r="896" spans="2:12" ht="15" customHeight="1" x14ac:dyDescent="0.25">
      <c r="B896" s="70" t="s">
        <v>1314</v>
      </c>
      <c r="C896" s="70" t="s">
        <v>9</v>
      </c>
      <c r="D896" s="70" t="s">
        <v>1317</v>
      </c>
      <c r="E896" s="70" t="s">
        <v>1316</v>
      </c>
      <c r="F896" s="71">
        <v>1.3152999999999999</v>
      </c>
      <c r="G896" s="72">
        <v>2.93</v>
      </c>
      <c r="H896" s="72">
        <v>3.44</v>
      </c>
      <c r="I896" s="70" t="s">
        <v>2017</v>
      </c>
      <c r="J896" s="70" t="s">
        <v>2018</v>
      </c>
      <c r="L896" s="171">
        <f>_xlfn.XLOOKUP($J896,Key!$M:$M,Key!$N:$N)</f>
        <v>1</v>
      </c>
    </row>
    <row r="897" spans="2:12" ht="15" customHeight="1" x14ac:dyDescent="0.25">
      <c r="B897" s="70" t="s">
        <v>1314</v>
      </c>
      <c r="C897" s="70" t="s">
        <v>11</v>
      </c>
      <c r="D897" s="70" t="s">
        <v>1318</v>
      </c>
      <c r="E897" s="70" t="s">
        <v>1316</v>
      </c>
      <c r="F897" s="71">
        <v>2.0827</v>
      </c>
      <c r="G897" s="72">
        <v>6.1</v>
      </c>
      <c r="H897" s="72">
        <v>5.68</v>
      </c>
      <c r="I897" s="70" t="s">
        <v>2017</v>
      </c>
      <c r="J897" s="70" t="s">
        <v>2018</v>
      </c>
      <c r="L897" s="171">
        <f>_xlfn.XLOOKUP($J897,Key!$M:$M,Key!$N:$N)</f>
        <v>1</v>
      </c>
    </row>
    <row r="898" spans="2:12" s="3" customFormat="1" ht="15" customHeight="1" x14ac:dyDescent="0.25">
      <c r="B898" s="73" t="s">
        <v>1314</v>
      </c>
      <c r="C898" s="73" t="s">
        <v>13</v>
      </c>
      <c r="D898" s="73" t="s">
        <v>1319</v>
      </c>
      <c r="E898" s="73" t="s">
        <v>1316</v>
      </c>
      <c r="F898" s="74">
        <v>3.5672999999999999</v>
      </c>
      <c r="G898" s="75">
        <v>11.56</v>
      </c>
      <c r="H898" s="75">
        <v>9.74</v>
      </c>
      <c r="I898" s="73" t="s">
        <v>2017</v>
      </c>
      <c r="J898" s="73" t="s">
        <v>2018</v>
      </c>
      <c r="K898" s="173"/>
      <c r="L898" s="172">
        <f>_xlfn.XLOOKUP($J898,Key!$M:$M,Key!$N:$N)</f>
        <v>1</v>
      </c>
    </row>
    <row r="899" spans="2:12" ht="15" customHeight="1" x14ac:dyDescent="0.25">
      <c r="B899" s="70" t="s">
        <v>1320</v>
      </c>
      <c r="C899" s="70" t="s">
        <v>6</v>
      </c>
      <c r="D899" s="70" t="s">
        <v>1321</v>
      </c>
      <c r="E899" s="70" t="s">
        <v>1322</v>
      </c>
      <c r="F899" s="71">
        <v>0.90480000000000005</v>
      </c>
      <c r="G899" s="72">
        <v>1.73</v>
      </c>
      <c r="H899" s="72">
        <v>1.1200000000000001</v>
      </c>
      <c r="I899" s="70" t="s">
        <v>2017</v>
      </c>
      <c r="J899" s="70" t="s">
        <v>2018</v>
      </c>
      <c r="L899" s="171">
        <f>_xlfn.XLOOKUP($J899,Key!$M:$M,Key!$N:$N)</f>
        <v>1</v>
      </c>
    </row>
    <row r="900" spans="2:12" ht="15" customHeight="1" x14ac:dyDescent="0.25">
      <c r="B900" s="70" t="s">
        <v>1320</v>
      </c>
      <c r="C900" s="70" t="s">
        <v>9</v>
      </c>
      <c r="D900" s="70" t="s">
        <v>1323</v>
      </c>
      <c r="E900" s="70" t="s">
        <v>1322</v>
      </c>
      <c r="F900" s="71">
        <v>1.1504000000000001</v>
      </c>
      <c r="G900" s="72">
        <v>2.29</v>
      </c>
      <c r="H900" s="72">
        <v>1.76</v>
      </c>
      <c r="I900" s="70" t="s">
        <v>2017</v>
      </c>
      <c r="J900" s="70" t="s">
        <v>2018</v>
      </c>
      <c r="L900" s="171">
        <f>_xlfn.XLOOKUP($J900,Key!$M:$M,Key!$N:$N)</f>
        <v>1</v>
      </c>
    </row>
    <row r="901" spans="2:12" ht="15" customHeight="1" x14ac:dyDescent="0.25">
      <c r="B901" s="70" t="s">
        <v>1320</v>
      </c>
      <c r="C901" s="70" t="s">
        <v>11</v>
      </c>
      <c r="D901" s="70" t="s">
        <v>1324</v>
      </c>
      <c r="E901" s="70" t="s">
        <v>1322</v>
      </c>
      <c r="F901" s="71">
        <v>1.9661999999999999</v>
      </c>
      <c r="G901" s="72">
        <v>4.46</v>
      </c>
      <c r="H901" s="72">
        <v>4.6399999999999997</v>
      </c>
      <c r="I901" s="70" t="s">
        <v>2017</v>
      </c>
      <c r="J901" s="70" t="s">
        <v>2018</v>
      </c>
      <c r="L901" s="171">
        <f>_xlfn.XLOOKUP($J901,Key!$M:$M,Key!$N:$N)</f>
        <v>1</v>
      </c>
    </row>
    <row r="902" spans="2:12" s="3" customFormat="1" ht="15" customHeight="1" x14ac:dyDescent="0.25">
      <c r="B902" s="73" t="s">
        <v>1320</v>
      </c>
      <c r="C902" s="73" t="s">
        <v>13</v>
      </c>
      <c r="D902" s="73" t="s">
        <v>1325</v>
      </c>
      <c r="E902" s="73" t="s">
        <v>1322</v>
      </c>
      <c r="F902" s="74">
        <v>3.6225999999999998</v>
      </c>
      <c r="G902" s="75">
        <v>9.19</v>
      </c>
      <c r="H902" s="75">
        <v>8.7200000000000006</v>
      </c>
      <c r="I902" s="73" t="s">
        <v>2017</v>
      </c>
      <c r="J902" s="73" t="s">
        <v>2018</v>
      </c>
      <c r="K902" s="173"/>
      <c r="L902" s="172">
        <f>_xlfn.XLOOKUP($J902,Key!$M:$M,Key!$N:$N)</f>
        <v>1</v>
      </c>
    </row>
    <row r="903" spans="2:12" ht="15" customHeight="1" x14ac:dyDescent="0.25">
      <c r="B903" s="70" t="s">
        <v>2261</v>
      </c>
      <c r="C903" s="70" t="s">
        <v>6</v>
      </c>
      <c r="D903" s="70" t="s">
        <v>2262</v>
      </c>
      <c r="E903" s="70" t="s">
        <v>2263</v>
      </c>
      <c r="F903" s="71">
        <v>1.2508999999999999</v>
      </c>
      <c r="G903" s="72">
        <v>1.87</v>
      </c>
      <c r="H903" s="72">
        <v>1.56</v>
      </c>
      <c r="I903" s="70" t="s">
        <v>2017</v>
      </c>
      <c r="J903" s="70" t="s">
        <v>2018</v>
      </c>
      <c r="L903" s="171">
        <f>_xlfn.XLOOKUP($J903,Key!$M:$M,Key!$N:$N)</f>
        <v>1</v>
      </c>
    </row>
    <row r="904" spans="2:12" ht="15" customHeight="1" x14ac:dyDescent="0.25">
      <c r="B904" s="70" t="s">
        <v>2261</v>
      </c>
      <c r="C904" s="70" t="s">
        <v>9</v>
      </c>
      <c r="D904" s="70" t="s">
        <v>2264</v>
      </c>
      <c r="E904" s="70" t="s">
        <v>2263</v>
      </c>
      <c r="F904" s="71">
        <v>1.5879000000000001</v>
      </c>
      <c r="G904" s="72">
        <v>2.81</v>
      </c>
      <c r="H904" s="72">
        <v>2.23</v>
      </c>
      <c r="I904" s="70" t="s">
        <v>2017</v>
      </c>
      <c r="J904" s="70" t="s">
        <v>2018</v>
      </c>
      <c r="L904" s="171">
        <f>_xlfn.XLOOKUP($J904,Key!$M:$M,Key!$N:$N)</f>
        <v>1</v>
      </c>
    </row>
    <row r="905" spans="2:12" ht="15" customHeight="1" x14ac:dyDescent="0.25">
      <c r="B905" s="70" t="s">
        <v>2261</v>
      </c>
      <c r="C905" s="70" t="s">
        <v>11</v>
      </c>
      <c r="D905" s="70" t="s">
        <v>2265</v>
      </c>
      <c r="E905" s="70" t="s">
        <v>2263</v>
      </c>
      <c r="F905" s="71">
        <v>2.3584999999999998</v>
      </c>
      <c r="G905" s="72">
        <v>5.77</v>
      </c>
      <c r="H905" s="72">
        <v>5.22</v>
      </c>
      <c r="I905" s="70" t="s">
        <v>2017</v>
      </c>
      <c r="J905" s="70" t="s">
        <v>2018</v>
      </c>
      <c r="L905" s="171">
        <f>_xlfn.XLOOKUP($J905,Key!$M:$M,Key!$N:$N)</f>
        <v>1</v>
      </c>
    </row>
    <row r="906" spans="2:12" s="3" customFormat="1" ht="15" customHeight="1" x14ac:dyDescent="0.25">
      <c r="B906" s="73" t="s">
        <v>2261</v>
      </c>
      <c r="C906" s="73" t="s">
        <v>13</v>
      </c>
      <c r="D906" s="73" t="s">
        <v>2266</v>
      </c>
      <c r="E906" s="73" t="s">
        <v>2263</v>
      </c>
      <c r="F906" s="74">
        <v>4.9696999999999996</v>
      </c>
      <c r="G906" s="75">
        <v>13.3</v>
      </c>
      <c r="H906" s="75">
        <v>11.84</v>
      </c>
      <c r="I906" s="73" t="s">
        <v>2017</v>
      </c>
      <c r="J906" s="73" t="s">
        <v>2018</v>
      </c>
      <c r="K906" s="173"/>
      <c r="L906" s="172">
        <f>_xlfn.XLOOKUP($J906,Key!$M:$M,Key!$N:$N)</f>
        <v>1</v>
      </c>
    </row>
    <row r="907" spans="2:12" ht="15" customHeight="1" x14ac:dyDescent="0.25">
      <c r="B907" s="70" t="s">
        <v>1326</v>
      </c>
      <c r="C907" s="70" t="s">
        <v>6</v>
      </c>
      <c r="D907" s="70" t="s">
        <v>1327</v>
      </c>
      <c r="E907" s="70" t="s">
        <v>1328</v>
      </c>
      <c r="F907" s="71">
        <v>0.55859999999999999</v>
      </c>
      <c r="G907" s="72">
        <v>2.13</v>
      </c>
      <c r="H907" s="72">
        <v>2.58</v>
      </c>
      <c r="I907" s="70" t="s">
        <v>1995</v>
      </c>
      <c r="J907" s="70" t="s">
        <v>1996</v>
      </c>
      <c r="L907" s="171">
        <f>_xlfn.XLOOKUP($J907,Key!$M:$M,Key!$N:$N)</f>
        <v>1.37</v>
      </c>
    </row>
    <row r="908" spans="2:12" ht="15" customHeight="1" x14ac:dyDescent="0.25">
      <c r="B908" s="70" t="s">
        <v>1326</v>
      </c>
      <c r="C908" s="70" t="s">
        <v>9</v>
      </c>
      <c r="D908" s="70" t="s">
        <v>1329</v>
      </c>
      <c r="E908" s="70" t="s">
        <v>1328</v>
      </c>
      <c r="F908" s="71">
        <v>0.73909999999999998</v>
      </c>
      <c r="G908" s="72">
        <v>2.86</v>
      </c>
      <c r="H908" s="72">
        <v>3.08</v>
      </c>
      <c r="I908" s="70" t="s">
        <v>1995</v>
      </c>
      <c r="J908" s="70" t="s">
        <v>1996</v>
      </c>
      <c r="L908" s="171">
        <f>_xlfn.XLOOKUP($J908,Key!$M:$M,Key!$N:$N)</f>
        <v>1.37</v>
      </c>
    </row>
    <row r="909" spans="2:12" ht="15" customHeight="1" x14ac:dyDescent="0.25">
      <c r="B909" s="70" t="s">
        <v>1326</v>
      </c>
      <c r="C909" s="70" t="s">
        <v>11</v>
      </c>
      <c r="D909" s="70" t="s">
        <v>1330</v>
      </c>
      <c r="E909" s="70" t="s">
        <v>1328</v>
      </c>
      <c r="F909" s="71">
        <v>1.113</v>
      </c>
      <c r="G909" s="72">
        <v>4.63</v>
      </c>
      <c r="H909" s="72">
        <v>5.59</v>
      </c>
      <c r="I909" s="70" t="s">
        <v>1995</v>
      </c>
      <c r="J909" s="70" t="s">
        <v>1996</v>
      </c>
      <c r="L909" s="171">
        <f>_xlfn.XLOOKUP($J909,Key!$M:$M,Key!$N:$N)</f>
        <v>1.37</v>
      </c>
    </row>
    <row r="910" spans="2:12" s="3" customFormat="1" ht="15" customHeight="1" x14ac:dyDescent="0.25">
      <c r="B910" s="73" t="s">
        <v>1326</v>
      </c>
      <c r="C910" s="73" t="s">
        <v>13</v>
      </c>
      <c r="D910" s="73" t="s">
        <v>1331</v>
      </c>
      <c r="E910" s="73" t="s">
        <v>1328</v>
      </c>
      <c r="F910" s="74">
        <v>1.6682999999999999</v>
      </c>
      <c r="G910" s="75">
        <v>7.06</v>
      </c>
      <c r="H910" s="75">
        <v>8.32</v>
      </c>
      <c r="I910" s="73" t="s">
        <v>1995</v>
      </c>
      <c r="J910" s="73" t="s">
        <v>1996</v>
      </c>
      <c r="K910" s="173"/>
      <c r="L910" s="172">
        <f>_xlfn.XLOOKUP($J910,Key!$M:$M,Key!$N:$N)</f>
        <v>1.37</v>
      </c>
    </row>
    <row r="911" spans="2:12" ht="15" customHeight="1" x14ac:dyDescent="0.25">
      <c r="B911" s="70" t="s">
        <v>1332</v>
      </c>
      <c r="C911" s="70" t="s">
        <v>6</v>
      </c>
      <c r="D911" s="70" t="s">
        <v>1333</v>
      </c>
      <c r="E911" s="70" t="s">
        <v>1334</v>
      </c>
      <c r="F911" s="71">
        <v>0.47989999999999999</v>
      </c>
      <c r="G911" s="72">
        <v>2.19</v>
      </c>
      <c r="H911" s="72">
        <v>1.48</v>
      </c>
      <c r="I911" s="70" t="s">
        <v>2017</v>
      </c>
      <c r="J911" s="70" t="s">
        <v>2018</v>
      </c>
      <c r="L911" s="171">
        <f>_xlfn.XLOOKUP($J911,Key!$M:$M,Key!$N:$N)</f>
        <v>1</v>
      </c>
    </row>
    <row r="912" spans="2:12" ht="15" customHeight="1" x14ac:dyDescent="0.25">
      <c r="B912" s="70" t="s">
        <v>1332</v>
      </c>
      <c r="C912" s="70" t="s">
        <v>9</v>
      </c>
      <c r="D912" s="70" t="s">
        <v>1335</v>
      </c>
      <c r="E912" s="70" t="s">
        <v>1334</v>
      </c>
      <c r="F912" s="71">
        <v>0.62719999999999998</v>
      </c>
      <c r="G912" s="72">
        <v>2.9</v>
      </c>
      <c r="H912" s="72">
        <v>2.4700000000000002</v>
      </c>
      <c r="I912" s="70" t="s">
        <v>2017</v>
      </c>
      <c r="J912" s="70" t="s">
        <v>2018</v>
      </c>
      <c r="L912" s="171">
        <f>_xlfn.XLOOKUP($J912,Key!$M:$M,Key!$N:$N)</f>
        <v>1</v>
      </c>
    </row>
    <row r="913" spans="2:12" ht="15" customHeight="1" x14ac:dyDescent="0.25">
      <c r="B913" s="70" t="s">
        <v>1332</v>
      </c>
      <c r="C913" s="70" t="s">
        <v>11</v>
      </c>
      <c r="D913" s="70" t="s">
        <v>1336</v>
      </c>
      <c r="E913" s="70" t="s">
        <v>1334</v>
      </c>
      <c r="F913" s="71">
        <v>0.97989999999999999</v>
      </c>
      <c r="G913" s="72">
        <v>4.67</v>
      </c>
      <c r="H913" s="72">
        <v>4.6500000000000004</v>
      </c>
      <c r="I913" s="70" t="s">
        <v>2017</v>
      </c>
      <c r="J913" s="70" t="s">
        <v>2018</v>
      </c>
      <c r="L913" s="171">
        <f>_xlfn.XLOOKUP($J913,Key!$M:$M,Key!$N:$N)</f>
        <v>1</v>
      </c>
    </row>
    <row r="914" spans="2:12" s="3" customFormat="1" ht="15" customHeight="1" x14ac:dyDescent="0.25">
      <c r="B914" s="73" t="s">
        <v>1332</v>
      </c>
      <c r="C914" s="73" t="s">
        <v>13</v>
      </c>
      <c r="D914" s="73" t="s">
        <v>1337</v>
      </c>
      <c r="E914" s="73" t="s">
        <v>1334</v>
      </c>
      <c r="F914" s="74">
        <v>1.8207</v>
      </c>
      <c r="G914" s="75">
        <v>8.1199999999999992</v>
      </c>
      <c r="H914" s="75">
        <v>6.36</v>
      </c>
      <c r="I914" s="73" t="s">
        <v>2017</v>
      </c>
      <c r="J914" s="73" t="s">
        <v>2018</v>
      </c>
      <c r="K914" s="173"/>
      <c r="L914" s="172">
        <f>_xlfn.XLOOKUP($J914,Key!$M:$M,Key!$N:$N)</f>
        <v>1</v>
      </c>
    </row>
    <row r="915" spans="2:12" ht="15" customHeight="1" x14ac:dyDescent="0.25">
      <c r="B915" s="70" t="s">
        <v>1338</v>
      </c>
      <c r="C915" s="70" t="s">
        <v>6</v>
      </c>
      <c r="D915" s="70" t="s">
        <v>1339</v>
      </c>
      <c r="E915" s="70" t="s">
        <v>1340</v>
      </c>
      <c r="F915" s="71">
        <v>0.40760000000000002</v>
      </c>
      <c r="G915" s="72">
        <v>1.45</v>
      </c>
      <c r="H915" s="72">
        <v>1.32</v>
      </c>
      <c r="I915" s="70" t="s">
        <v>2017</v>
      </c>
      <c r="J915" s="70" t="s">
        <v>2018</v>
      </c>
      <c r="L915" s="171">
        <f>_xlfn.XLOOKUP($J915,Key!$M:$M,Key!$N:$N)</f>
        <v>1</v>
      </c>
    </row>
    <row r="916" spans="2:12" ht="15" customHeight="1" x14ac:dyDescent="0.25">
      <c r="B916" s="70" t="s">
        <v>1338</v>
      </c>
      <c r="C916" s="70" t="s">
        <v>9</v>
      </c>
      <c r="D916" s="70" t="s">
        <v>1341</v>
      </c>
      <c r="E916" s="70" t="s">
        <v>1340</v>
      </c>
      <c r="F916" s="71">
        <v>0.55159999999999998</v>
      </c>
      <c r="G916" s="72">
        <v>2.02</v>
      </c>
      <c r="H916" s="72">
        <v>2.25</v>
      </c>
      <c r="I916" s="70" t="s">
        <v>2017</v>
      </c>
      <c r="J916" s="70" t="s">
        <v>2018</v>
      </c>
      <c r="L916" s="171">
        <f>_xlfn.XLOOKUP($J916,Key!$M:$M,Key!$N:$N)</f>
        <v>1</v>
      </c>
    </row>
    <row r="917" spans="2:12" ht="15" customHeight="1" x14ac:dyDescent="0.25">
      <c r="B917" s="70" t="s">
        <v>1338</v>
      </c>
      <c r="C917" s="70" t="s">
        <v>11</v>
      </c>
      <c r="D917" s="70" t="s">
        <v>1342</v>
      </c>
      <c r="E917" s="70" t="s">
        <v>1340</v>
      </c>
      <c r="F917" s="71">
        <v>0.7974</v>
      </c>
      <c r="G917" s="72">
        <v>3.01</v>
      </c>
      <c r="H917" s="72">
        <v>3.25</v>
      </c>
      <c r="I917" s="70" t="s">
        <v>2017</v>
      </c>
      <c r="J917" s="70" t="s">
        <v>2018</v>
      </c>
      <c r="L917" s="171">
        <f>_xlfn.XLOOKUP($J917,Key!$M:$M,Key!$N:$N)</f>
        <v>1</v>
      </c>
    </row>
    <row r="918" spans="2:12" s="3" customFormat="1" ht="15" customHeight="1" x14ac:dyDescent="0.25">
      <c r="B918" s="73" t="s">
        <v>1338</v>
      </c>
      <c r="C918" s="73" t="s">
        <v>13</v>
      </c>
      <c r="D918" s="73" t="s">
        <v>1343</v>
      </c>
      <c r="E918" s="73" t="s">
        <v>1340</v>
      </c>
      <c r="F918" s="74">
        <v>1.3243</v>
      </c>
      <c r="G918" s="75">
        <v>4.91</v>
      </c>
      <c r="H918" s="75">
        <v>5.27</v>
      </c>
      <c r="I918" s="73" t="s">
        <v>2017</v>
      </c>
      <c r="J918" s="73" t="s">
        <v>2018</v>
      </c>
      <c r="K918" s="173"/>
      <c r="L918" s="172">
        <f>_xlfn.XLOOKUP($J918,Key!$M:$M,Key!$N:$N)</f>
        <v>1</v>
      </c>
    </row>
    <row r="919" spans="2:12" ht="15" customHeight="1" x14ac:dyDescent="0.25">
      <c r="B919" s="70" t="s">
        <v>1344</v>
      </c>
      <c r="C919" s="70" t="s">
        <v>6</v>
      </c>
      <c r="D919" s="70" t="s">
        <v>1345</v>
      </c>
      <c r="E919" s="70" t="s">
        <v>1346</v>
      </c>
      <c r="F919" s="71">
        <v>0.57930000000000004</v>
      </c>
      <c r="G919" s="72">
        <v>2.23</v>
      </c>
      <c r="H919" s="72">
        <v>1.24</v>
      </c>
      <c r="I919" s="70" t="s">
        <v>2019</v>
      </c>
      <c r="J919" s="70" t="s">
        <v>2020</v>
      </c>
      <c r="L919" s="171">
        <f>_xlfn.XLOOKUP($J919,Key!$M:$M,Key!$N:$N)</f>
        <v>1</v>
      </c>
    </row>
    <row r="920" spans="2:12" ht="15" customHeight="1" x14ac:dyDescent="0.25">
      <c r="B920" s="70" t="s">
        <v>1344</v>
      </c>
      <c r="C920" s="70" t="s">
        <v>9</v>
      </c>
      <c r="D920" s="70" t="s">
        <v>1347</v>
      </c>
      <c r="E920" s="70" t="s">
        <v>1346</v>
      </c>
      <c r="F920" s="71">
        <v>0.7127</v>
      </c>
      <c r="G920" s="72">
        <v>2.85</v>
      </c>
      <c r="H920" s="72">
        <v>3.55</v>
      </c>
      <c r="I920" s="70" t="s">
        <v>2019</v>
      </c>
      <c r="J920" s="70" t="s">
        <v>2020</v>
      </c>
      <c r="L920" s="171">
        <f>_xlfn.XLOOKUP($J920,Key!$M:$M,Key!$N:$N)</f>
        <v>1</v>
      </c>
    </row>
    <row r="921" spans="2:12" ht="15" customHeight="1" x14ac:dyDescent="0.25">
      <c r="B921" s="70" t="s">
        <v>1344</v>
      </c>
      <c r="C921" s="70" t="s">
        <v>11</v>
      </c>
      <c r="D921" s="70" t="s">
        <v>1348</v>
      </c>
      <c r="E921" s="70" t="s">
        <v>1346</v>
      </c>
      <c r="F921" s="71">
        <v>1.2464999999999999</v>
      </c>
      <c r="G921" s="72">
        <v>5.2</v>
      </c>
      <c r="H921" s="72">
        <v>8.6300000000000008</v>
      </c>
      <c r="I921" s="70" t="s">
        <v>2019</v>
      </c>
      <c r="J921" s="70" t="s">
        <v>2020</v>
      </c>
      <c r="L921" s="171">
        <f>_xlfn.XLOOKUP($J921,Key!$M:$M,Key!$N:$N)</f>
        <v>1</v>
      </c>
    </row>
    <row r="922" spans="2:12" s="3" customFormat="1" ht="15" customHeight="1" x14ac:dyDescent="0.25">
      <c r="B922" s="73" t="s">
        <v>1344</v>
      </c>
      <c r="C922" s="73" t="s">
        <v>13</v>
      </c>
      <c r="D922" s="73" t="s">
        <v>1349</v>
      </c>
      <c r="E922" s="73" t="s">
        <v>1346</v>
      </c>
      <c r="F922" s="74">
        <v>2.4470999999999998</v>
      </c>
      <c r="G922" s="75">
        <v>7.24</v>
      </c>
      <c r="H922" s="75">
        <v>10.75</v>
      </c>
      <c r="I922" s="73" t="s">
        <v>2019</v>
      </c>
      <c r="J922" s="73" t="s">
        <v>2020</v>
      </c>
      <c r="K922" s="173"/>
      <c r="L922" s="172">
        <f>_xlfn.XLOOKUP($J922,Key!$M:$M,Key!$N:$N)</f>
        <v>1</v>
      </c>
    </row>
    <row r="923" spans="2:12" ht="15" customHeight="1" x14ac:dyDescent="0.25">
      <c r="B923" s="70" t="s">
        <v>1350</v>
      </c>
      <c r="C923" s="70" t="s">
        <v>6</v>
      </c>
      <c r="D923" s="70" t="s">
        <v>1351</v>
      </c>
      <c r="E923" s="70" t="s">
        <v>1352</v>
      </c>
      <c r="F923" s="71">
        <v>0.5665</v>
      </c>
      <c r="G923" s="72">
        <v>2.5</v>
      </c>
      <c r="H923" s="72">
        <v>1</v>
      </c>
      <c r="I923" s="70" t="s">
        <v>2019</v>
      </c>
      <c r="J923" s="70" t="s">
        <v>2020</v>
      </c>
      <c r="L923" s="171">
        <f>_xlfn.XLOOKUP($J923,Key!$M:$M,Key!$N:$N)</f>
        <v>1</v>
      </c>
    </row>
    <row r="924" spans="2:12" ht="15" customHeight="1" x14ac:dyDescent="0.25">
      <c r="B924" s="70" t="s">
        <v>1350</v>
      </c>
      <c r="C924" s="70" t="s">
        <v>9</v>
      </c>
      <c r="D924" s="70" t="s">
        <v>1353</v>
      </c>
      <c r="E924" s="70" t="s">
        <v>1352</v>
      </c>
      <c r="F924" s="71">
        <v>0.71489999999999998</v>
      </c>
      <c r="G924" s="72">
        <v>3.29</v>
      </c>
      <c r="H924" s="72">
        <v>2.37</v>
      </c>
      <c r="I924" s="70" t="s">
        <v>2019</v>
      </c>
      <c r="J924" s="70" t="s">
        <v>2020</v>
      </c>
      <c r="L924" s="171">
        <f>_xlfn.XLOOKUP($J924,Key!$M:$M,Key!$N:$N)</f>
        <v>1</v>
      </c>
    </row>
    <row r="925" spans="2:12" ht="15" customHeight="1" x14ac:dyDescent="0.25">
      <c r="B925" s="70" t="s">
        <v>1350</v>
      </c>
      <c r="C925" s="70" t="s">
        <v>11</v>
      </c>
      <c r="D925" s="70" t="s">
        <v>1354</v>
      </c>
      <c r="E925" s="70" t="s">
        <v>1352</v>
      </c>
      <c r="F925" s="71">
        <v>0.98380000000000001</v>
      </c>
      <c r="G925" s="72">
        <v>4.7</v>
      </c>
      <c r="H925" s="72">
        <v>6.94</v>
      </c>
      <c r="I925" s="70" t="s">
        <v>2019</v>
      </c>
      <c r="J925" s="70" t="s">
        <v>2020</v>
      </c>
      <c r="L925" s="171">
        <f>_xlfn.XLOOKUP($J925,Key!$M:$M,Key!$N:$N)</f>
        <v>1</v>
      </c>
    </row>
    <row r="926" spans="2:12" s="3" customFormat="1" ht="15" customHeight="1" x14ac:dyDescent="0.25">
      <c r="B926" s="73" t="s">
        <v>1350</v>
      </c>
      <c r="C926" s="73" t="s">
        <v>13</v>
      </c>
      <c r="D926" s="73" t="s">
        <v>1355</v>
      </c>
      <c r="E926" s="73" t="s">
        <v>1352</v>
      </c>
      <c r="F926" s="74">
        <v>2.1168</v>
      </c>
      <c r="G926" s="75">
        <v>7.09</v>
      </c>
      <c r="H926" s="75">
        <v>6.87</v>
      </c>
      <c r="I926" s="73" t="s">
        <v>2019</v>
      </c>
      <c r="J926" s="73" t="s">
        <v>2020</v>
      </c>
      <c r="K926" s="173"/>
      <c r="L926" s="172">
        <f>_xlfn.XLOOKUP($J926,Key!$M:$M,Key!$N:$N)</f>
        <v>1</v>
      </c>
    </row>
    <row r="927" spans="2:12" ht="15" customHeight="1" x14ac:dyDescent="0.25">
      <c r="B927" s="70" t="s">
        <v>1356</v>
      </c>
      <c r="C927" s="70" t="s">
        <v>6</v>
      </c>
      <c r="D927" s="70" t="s">
        <v>1357</v>
      </c>
      <c r="E927" s="70" t="s">
        <v>1358</v>
      </c>
      <c r="F927" s="71">
        <v>0.59019999999999995</v>
      </c>
      <c r="G927" s="72">
        <v>1.92</v>
      </c>
      <c r="H927" s="72">
        <v>0.76</v>
      </c>
      <c r="I927" s="70" t="s">
        <v>2019</v>
      </c>
      <c r="J927" s="70" t="s">
        <v>2020</v>
      </c>
      <c r="L927" s="171">
        <f>_xlfn.XLOOKUP($J927,Key!$M:$M,Key!$N:$N)</f>
        <v>1</v>
      </c>
    </row>
    <row r="928" spans="2:12" ht="15" customHeight="1" x14ac:dyDescent="0.25">
      <c r="B928" s="70" t="s">
        <v>1356</v>
      </c>
      <c r="C928" s="70" t="s">
        <v>9</v>
      </c>
      <c r="D928" s="70" t="s">
        <v>1359</v>
      </c>
      <c r="E928" s="70" t="s">
        <v>1358</v>
      </c>
      <c r="F928" s="71">
        <v>0.6401</v>
      </c>
      <c r="G928" s="72">
        <v>2.19</v>
      </c>
      <c r="H928" s="72">
        <v>1.99</v>
      </c>
      <c r="I928" s="70" t="s">
        <v>2019</v>
      </c>
      <c r="J928" s="70" t="s">
        <v>2020</v>
      </c>
      <c r="L928" s="171">
        <f>_xlfn.XLOOKUP($J928,Key!$M:$M,Key!$N:$N)</f>
        <v>1</v>
      </c>
    </row>
    <row r="929" spans="2:12" ht="15" customHeight="1" x14ac:dyDescent="0.25">
      <c r="B929" s="70" t="s">
        <v>1356</v>
      </c>
      <c r="C929" s="70" t="s">
        <v>11</v>
      </c>
      <c r="D929" s="70" t="s">
        <v>1360</v>
      </c>
      <c r="E929" s="70" t="s">
        <v>1358</v>
      </c>
      <c r="F929" s="71">
        <v>0.85829999999999995</v>
      </c>
      <c r="G929" s="72">
        <v>3.45</v>
      </c>
      <c r="H929" s="72">
        <v>6.5</v>
      </c>
      <c r="I929" s="70" t="s">
        <v>2019</v>
      </c>
      <c r="J929" s="70" t="s">
        <v>2020</v>
      </c>
      <c r="L929" s="171">
        <f>_xlfn.XLOOKUP($J929,Key!$M:$M,Key!$N:$N)</f>
        <v>1</v>
      </c>
    </row>
    <row r="930" spans="2:12" s="3" customFormat="1" ht="15" customHeight="1" x14ac:dyDescent="0.25">
      <c r="B930" s="73" t="s">
        <v>1356</v>
      </c>
      <c r="C930" s="73" t="s">
        <v>13</v>
      </c>
      <c r="D930" s="73" t="s">
        <v>1361</v>
      </c>
      <c r="E930" s="73" t="s">
        <v>1358</v>
      </c>
      <c r="F930" s="74">
        <v>1.552</v>
      </c>
      <c r="G930" s="75">
        <v>5.07</v>
      </c>
      <c r="H930" s="75">
        <v>5.08</v>
      </c>
      <c r="I930" s="73" t="s">
        <v>2019</v>
      </c>
      <c r="J930" s="73" t="s">
        <v>2020</v>
      </c>
      <c r="K930" s="173"/>
      <c r="L930" s="172">
        <f>_xlfn.XLOOKUP($J930,Key!$M:$M,Key!$N:$N)</f>
        <v>1</v>
      </c>
    </row>
    <row r="931" spans="2:12" ht="15" customHeight="1" x14ac:dyDescent="0.25">
      <c r="B931" s="70" t="s">
        <v>1362</v>
      </c>
      <c r="C931" s="70" t="s">
        <v>6</v>
      </c>
      <c r="D931" s="70" t="s">
        <v>1363</v>
      </c>
      <c r="E931" s="70" t="s">
        <v>1364</v>
      </c>
      <c r="F931" s="71">
        <v>0.39250000000000002</v>
      </c>
      <c r="G931" s="72">
        <v>2.04</v>
      </c>
      <c r="H931" s="72">
        <v>0.82</v>
      </c>
      <c r="I931" s="70" t="s">
        <v>2019</v>
      </c>
      <c r="J931" s="70" t="s">
        <v>2020</v>
      </c>
      <c r="L931" s="171">
        <f>_xlfn.XLOOKUP($J931,Key!$M:$M,Key!$N:$N)</f>
        <v>1</v>
      </c>
    </row>
    <row r="932" spans="2:12" ht="15" customHeight="1" x14ac:dyDescent="0.25">
      <c r="B932" s="70" t="s">
        <v>1362</v>
      </c>
      <c r="C932" s="70" t="s">
        <v>9</v>
      </c>
      <c r="D932" s="70" t="s">
        <v>1365</v>
      </c>
      <c r="E932" s="70" t="s">
        <v>1364</v>
      </c>
      <c r="F932" s="71">
        <v>0.45639999999999997</v>
      </c>
      <c r="G932" s="72">
        <v>2.35</v>
      </c>
      <c r="H932" s="72">
        <v>1.45</v>
      </c>
      <c r="I932" s="70" t="s">
        <v>2019</v>
      </c>
      <c r="J932" s="70" t="s">
        <v>2020</v>
      </c>
      <c r="L932" s="171">
        <f>_xlfn.XLOOKUP($J932,Key!$M:$M,Key!$N:$N)</f>
        <v>1</v>
      </c>
    </row>
    <row r="933" spans="2:12" ht="15" customHeight="1" x14ac:dyDescent="0.25">
      <c r="B933" s="70" t="s">
        <v>1362</v>
      </c>
      <c r="C933" s="70" t="s">
        <v>11</v>
      </c>
      <c r="D933" s="70" t="s">
        <v>1366</v>
      </c>
      <c r="E933" s="70" t="s">
        <v>1364</v>
      </c>
      <c r="F933" s="71">
        <v>0.77700000000000002</v>
      </c>
      <c r="G933" s="72">
        <v>3.41</v>
      </c>
      <c r="H933" s="72">
        <v>4.17</v>
      </c>
      <c r="I933" s="70" t="s">
        <v>2019</v>
      </c>
      <c r="J933" s="70" t="s">
        <v>2020</v>
      </c>
      <c r="L933" s="171">
        <f>_xlfn.XLOOKUP($J933,Key!$M:$M,Key!$N:$N)</f>
        <v>1</v>
      </c>
    </row>
    <row r="934" spans="2:12" s="3" customFormat="1" ht="15" customHeight="1" x14ac:dyDescent="0.25">
      <c r="B934" s="73" t="s">
        <v>1362</v>
      </c>
      <c r="C934" s="73" t="s">
        <v>13</v>
      </c>
      <c r="D934" s="73" t="s">
        <v>1367</v>
      </c>
      <c r="E934" s="73" t="s">
        <v>1364</v>
      </c>
      <c r="F934" s="74">
        <v>2.1827000000000001</v>
      </c>
      <c r="G934" s="75">
        <v>5.69</v>
      </c>
      <c r="H934" s="75">
        <v>5.39</v>
      </c>
      <c r="I934" s="73" t="s">
        <v>2019</v>
      </c>
      <c r="J934" s="73" t="s">
        <v>2020</v>
      </c>
      <c r="K934" s="173"/>
      <c r="L934" s="172">
        <f>_xlfn.XLOOKUP($J934,Key!$M:$M,Key!$N:$N)</f>
        <v>1</v>
      </c>
    </row>
    <row r="935" spans="2:12" ht="15" customHeight="1" x14ac:dyDescent="0.25">
      <c r="B935" s="70" t="s">
        <v>1368</v>
      </c>
      <c r="C935" s="70" t="s">
        <v>6</v>
      </c>
      <c r="D935" s="70" t="s">
        <v>1369</v>
      </c>
      <c r="E935" s="70" t="s">
        <v>1370</v>
      </c>
      <c r="F935" s="71">
        <v>0.47720000000000001</v>
      </c>
      <c r="G935" s="72">
        <v>1.1499999999999999</v>
      </c>
      <c r="H935" s="72">
        <v>0.73</v>
      </c>
      <c r="I935" s="70" t="s">
        <v>2019</v>
      </c>
      <c r="J935" s="70" t="s">
        <v>2020</v>
      </c>
      <c r="L935" s="171">
        <f>_xlfn.XLOOKUP($J935,Key!$M:$M,Key!$N:$N)</f>
        <v>1</v>
      </c>
    </row>
    <row r="936" spans="2:12" ht="15" customHeight="1" x14ac:dyDescent="0.25">
      <c r="B936" s="70" t="s">
        <v>1368</v>
      </c>
      <c r="C936" s="70" t="s">
        <v>9</v>
      </c>
      <c r="D936" s="70" t="s">
        <v>1371</v>
      </c>
      <c r="E936" s="70" t="s">
        <v>1370</v>
      </c>
      <c r="F936" s="71">
        <v>0.62809999999999999</v>
      </c>
      <c r="G936" s="72">
        <v>1.45</v>
      </c>
      <c r="H936" s="72">
        <v>1.02</v>
      </c>
      <c r="I936" s="70" t="s">
        <v>2019</v>
      </c>
      <c r="J936" s="70" t="s">
        <v>2020</v>
      </c>
      <c r="L936" s="171">
        <f>_xlfn.XLOOKUP($J936,Key!$M:$M,Key!$N:$N)</f>
        <v>1</v>
      </c>
    </row>
    <row r="937" spans="2:12" ht="15" customHeight="1" x14ac:dyDescent="0.25">
      <c r="B937" s="70" t="s">
        <v>1368</v>
      </c>
      <c r="C937" s="70" t="s">
        <v>11</v>
      </c>
      <c r="D937" s="70" t="s">
        <v>1372</v>
      </c>
      <c r="E937" s="70" t="s">
        <v>1370</v>
      </c>
      <c r="F937" s="71">
        <v>1.0166999999999999</v>
      </c>
      <c r="G937" s="72">
        <v>2.42</v>
      </c>
      <c r="H937" s="72">
        <v>2.1800000000000002</v>
      </c>
      <c r="I937" s="70" t="s">
        <v>2019</v>
      </c>
      <c r="J937" s="70" t="s">
        <v>2020</v>
      </c>
      <c r="L937" s="171">
        <f>_xlfn.XLOOKUP($J937,Key!$M:$M,Key!$N:$N)</f>
        <v>1</v>
      </c>
    </row>
    <row r="938" spans="2:12" s="3" customFormat="1" ht="15" customHeight="1" x14ac:dyDescent="0.25">
      <c r="B938" s="73" t="s">
        <v>1368</v>
      </c>
      <c r="C938" s="73" t="s">
        <v>13</v>
      </c>
      <c r="D938" s="73" t="s">
        <v>1373</v>
      </c>
      <c r="E938" s="73" t="s">
        <v>1370</v>
      </c>
      <c r="F938" s="74">
        <v>1.7766999999999999</v>
      </c>
      <c r="G938" s="75">
        <v>4.59</v>
      </c>
      <c r="H938" s="75">
        <v>6.47</v>
      </c>
      <c r="I938" s="73" t="s">
        <v>2019</v>
      </c>
      <c r="J938" s="73" t="s">
        <v>2020</v>
      </c>
      <c r="K938" s="173"/>
      <c r="L938" s="172">
        <f>_xlfn.XLOOKUP($J938,Key!$M:$M,Key!$N:$N)</f>
        <v>1</v>
      </c>
    </row>
    <row r="939" spans="2:12" ht="15" customHeight="1" x14ac:dyDescent="0.25">
      <c r="B939" s="70" t="s">
        <v>1374</v>
      </c>
      <c r="C939" s="70" t="s">
        <v>6</v>
      </c>
      <c r="D939" s="70" t="s">
        <v>1375</v>
      </c>
      <c r="E939" s="70" t="s">
        <v>1376</v>
      </c>
      <c r="F939" s="71">
        <v>0.45829999999999999</v>
      </c>
      <c r="G939" s="72">
        <v>1.7</v>
      </c>
      <c r="H939" s="72">
        <v>3.53</v>
      </c>
      <c r="I939" s="70" t="s">
        <v>2019</v>
      </c>
      <c r="J939" s="70" t="s">
        <v>2020</v>
      </c>
      <c r="L939" s="171">
        <f>_xlfn.XLOOKUP($J939,Key!$M:$M,Key!$N:$N)</f>
        <v>1</v>
      </c>
    </row>
    <row r="940" spans="2:12" ht="15" customHeight="1" x14ac:dyDescent="0.25">
      <c r="B940" s="70" t="s">
        <v>1374</v>
      </c>
      <c r="C940" s="70" t="s">
        <v>9</v>
      </c>
      <c r="D940" s="70" t="s">
        <v>1377</v>
      </c>
      <c r="E940" s="70" t="s">
        <v>1376</v>
      </c>
      <c r="F940" s="71">
        <v>0.90049999999999997</v>
      </c>
      <c r="G940" s="72">
        <v>1.7</v>
      </c>
      <c r="H940" s="72">
        <v>2.34</v>
      </c>
      <c r="I940" s="70" t="s">
        <v>2019</v>
      </c>
      <c r="J940" s="70" t="s">
        <v>2020</v>
      </c>
      <c r="L940" s="171">
        <f>_xlfn.XLOOKUP($J940,Key!$M:$M,Key!$N:$N)</f>
        <v>1</v>
      </c>
    </row>
    <row r="941" spans="2:12" ht="15" customHeight="1" x14ac:dyDescent="0.25">
      <c r="B941" s="70" t="s">
        <v>1374</v>
      </c>
      <c r="C941" s="70" t="s">
        <v>11</v>
      </c>
      <c r="D941" s="70" t="s">
        <v>1378</v>
      </c>
      <c r="E941" s="70" t="s">
        <v>1376</v>
      </c>
      <c r="F941" s="71">
        <v>1.3895999999999999</v>
      </c>
      <c r="G941" s="72">
        <v>3.24</v>
      </c>
      <c r="H941" s="72">
        <v>4.83</v>
      </c>
      <c r="I941" s="70" t="s">
        <v>2019</v>
      </c>
      <c r="J941" s="70" t="s">
        <v>2020</v>
      </c>
      <c r="L941" s="171">
        <f>_xlfn.XLOOKUP($J941,Key!$M:$M,Key!$N:$N)</f>
        <v>1</v>
      </c>
    </row>
    <row r="942" spans="2:12" s="3" customFormat="1" ht="15" customHeight="1" x14ac:dyDescent="0.25">
      <c r="B942" s="73" t="s">
        <v>1374</v>
      </c>
      <c r="C942" s="73" t="s">
        <v>13</v>
      </c>
      <c r="D942" s="73" t="s">
        <v>1379</v>
      </c>
      <c r="E942" s="73" t="s">
        <v>1376</v>
      </c>
      <c r="F942" s="74">
        <v>2.5779999999999998</v>
      </c>
      <c r="G942" s="75">
        <v>6.06</v>
      </c>
      <c r="H942" s="75">
        <v>10.74</v>
      </c>
      <c r="I942" s="73" t="s">
        <v>2019</v>
      </c>
      <c r="J942" s="73" t="s">
        <v>2020</v>
      </c>
      <c r="K942" s="173"/>
      <c r="L942" s="172">
        <f>_xlfn.XLOOKUP($J942,Key!$M:$M,Key!$N:$N)</f>
        <v>1</v>
      </c>
    </row>
    <row r="943" spans="2:12" ht="15" customHeight="1" x14ac:dyDescent="0.25">
      <c r="B943" s="70" t="s">
        <v>1380</v>
      </c>
      <c r="C943" s="70" t="s">
        <v>6</v>
      </c>
      <c r="D943" s="70" t="s">
        <v>1381</v>
      </c>
      <c r="E943" s="70" t="s">
        <v>1382</v>
      </c>
      <c r="F943" s="71">
        <v>0.35510000000000003</v>
      </c>
      <c r="G943" s="72">
        <v>1.61</v>
      </c>
      <c r="H943" s="72">
        <v>1.27</v>
      </c>
      <c r="I943" s="70" t="s">
        <v>2019</v>
      </c>
      <c r="J943" s="70" t="s">
        <v>2020</v>
      </c>
      <c r="L943" s="171">
        <f>_xlfn.XLOOKUP($J943,Key!$M:$M,Key!$N:$N)</f>
        <v>1</v>
      </c>
    </row>
    <row r="944" spans="2:12" ht="15" customHeight="1" x14ac:dyDescent="0.25">
      <c r="B944" s="70" t="s">
        <v>1380</v>
      </c>
      <c r="C944" s="70" t="s">
        <v>9</v>
      </c>
      <c r="D944" s="70" t="s">
        <v>1383</v>
      </c>
      <c r="E944" s="70" t="s">
        <v>1382</v>
      </c>
      <c r="F944" s="71">
        <v>0.97760000000000002</v>
      </c>
      <c r="G944" s="72">
        <v>2.2999999999999998</v>
      </c>
      <c r="H944" s="72">
        <v>2.3199999999999998</v>
      </c>
      <c r="I944" s="70" t="s">
        <v>2019</v>
      </c>
      <c r="J944" s="70" t="s">
        <v>2020</v>
      </c>
      <c r="L944" s="171">
        <f>_xlfn.XLOOKUP($J944,Key!$M:$M,Key!$N:$N)</f>
        <v>1</v>
      </c>
    </row>
    <row r="945" spans="2:12" ht="15" customHeight="1" x14ac:dyDescent="0.25">
      <c r="B945" s="70" t="s">
        <v>1380</v>
      </c>
      <c r="C945" s="70" t="s">
        <v>11</v>
      </c>
      <c r="D945" s="70" t="s">
        <v>1384</v>
      </c>
      <c r="E945" s="70" t="s">
        <v>1382</v>
      </c>
      <c r="F945" s="71">
        <v>1.5356000000000001</v>
      </c>
      <c r="G945" s="72">
        <v>3.88</v>
      </c>
      <c r="H945" s="72">
        <v>4.13</v>
      </c>
      <c r="I945" s="70" t="s">
        <v>2019</v>
      </c>
      <c r="J945" s="70" t="s">
        <v>2020</v>
      </c>
      <c r="L945" s="171">
        <f>_xlfn.XLOOKUP($J945,Key!$M:$M,Key!$N:$N)</f>
        <v>1</v>
      </c>
    </row>
    <row r="946" spans="2:12" s="3" customFormat="1" ht="15" customHeight="1" x14ac:dyDescent="0.25">
      <c r="B946" s="73" t="s">
        <v>1380</v>
      </c>
      <c r="C946" s="73" t="s">
        <v>13</v>
      </c>
      <c r="D946" s="73" t="s">
        <v>1385</v>
      </c>
      <c r="E946" s="73" t="s">
        <v>1382</v>
      </c>
      <c r="F946" s="74">
        <v>2.8397999999999999</v>
      </c>
      <c r="G946" s="75">
        <v>6.86</v>
      </c>
      <c r="H946" s="75">
        <v>7.28</v>
      </c>
      <c r="I946" s="73" t="s">
        <v>2019</v>
      </c>
      <c r="J946" s="73" t="s">
        <v>2020</v>
      </c>
      <c r="K946" s="173"/>
      <c r="L946" s="172">
        <f>_xlfn.XLOOKUP($J946,Key!$M:$M,Key!$N:$N)</f>
        <v>1</v>
      </c>
    </row>
    <row r="947" spans="2:12" ht="15" customHeight="1" x14ac:dyDescent="0.25">
      <c r="B947" s="70" t="s">
        <v>1386</v>
      </c>
      <c r="C947" s="70" t="s">
        <v>6</v>
      </c>
      <c r="D947" s="70" t="s">
        <v>1387</v>
      </c>
      <c r="E947" s="70" t="s">
        <v>1388</v>
      </c>
      <c r="F947" s="71">
        <v>0.33929999999999999</v>
      </c>
      <c r="G947" s="72">
        <v>1.81</v>
      </c>
      <c r="H947" s="72">
        <v>0.75</v>
      </c>
      <c r="I947" s="70" t="s">
        <v>2019</v>
      </c>
      <c r="J947" s="70" t="s">
        <v>2020</v>
      </c>
      <c r="L947" s="171">
        <f>_xlfn.XLOOKUP($J947,Key!$M:$M,Key!$N:$N)</f>
        <v>1</v>
      </c>
    </row>
    <row r="948" spans="2:12" ht="15" customHeight="1" x14ac:dyDescent="0.25">
      <c r="B948" s="70" t="s">
        <v>1386</v>
      </c>
      <c r="C948" s="70" t="s">
        <v>9</v>
      </c>
      <c r="D948" s="70" t="s">
        <v>1389</v>
      </c>
      <c r="E948" s="70" t="s">
        <v>1388</v>
      </c>
      <c r="F948" s="71">
        <v>0.39389999999999997</v>
      </c>
      <c r="G948" s="72">
        <v>2.09</v>
      </c>
      <c r="H948" s="72">
        <v>1.19</v>
      </c>
      <c r="I948" s="70" t="s">
        <v>2019</v>
      </c>
      <c r="J948" s="70" t="s">
        <v>2020</v>
      </c>
      <c r="L948" s="171">
        <f>_xlfn.XLOOKUP($J948,Key!$M:$M,Key!$N:$N)</f>
        <v>1</v>
      </c>
    </row>
    <row r="949" spans="2:12" ht="15" customHeight="1" x14ac:dyDescent="0.25">
      <c r="B949" s="70" t="s">
        <v>1386</v>
      </c>
      <c r="C949" s="70" t="s">
        <v>11</v>
      </c>
      <c r="D949" s="70" t="s">
        <v>1390</v>
      </c>
      <c r="E949" s="70" t="s">
        <v>1388</v>
      </c>
      <c r="F949" s="71">
        <v>0.55569999999999997</v>
      </c>
      <c r="G949" s="72">
        <v>2.94</v>
      </c>
      <c r="H949" s="72">
        <v>3.2</v>
      </c>
      <c r="I949" s="70" t="s">
        <v>2019</v>
      </c>
      <c r="J949" s="70" t="s">
        <v>2020</v>
      </c>
      <c r="L949" s="171">
        <f>_xlfn.XLOOKUP($J949,Key!$M:$M,Key!$N:$N)</f>
        <v>1</v>
      </c>
    </row>
    <row r="950" spans="2:12" s="3" customFormat="1" ht="15" customHeight="1" x14ac:dyDescent="0.25">
      <c r="B950" s="73" t="s">
        <v>1386</v>
      </c>
      <c r="C950" s="73" t="s">
        <v>13</v>
      </c>
      <c r="D950" s="73" t="s">
        <v>1391</v>
      </c>
      <c r="E950" s="73" t="s">
        <v>1388</v>
      </c>
      <c r="F950" s="74">
        <v>0.98319999999999996</v>
      </c>
      <c r="G950" s="75">
        <v>5.0199999999999996</v>
      </c>
      <c r="H950" s="75">
        <v>8.5</v>
      </c>
      <c r="I950" s="73" t="s">
        <v>2019</v>
      </c>
      <c r="J950" s="73" t="s">
        <v>2020</v>
      </c>
      <c r="K950" s="173"/>
      <c r="L950" s="172">
        <f>_xlfn.XLOOKUP($J950,Key!$M:$M,Key!$N:$N)</f>
        <v>1</v>
      </c>
    </row>
    <row r="951" spans="2:12" ht="15" customHeight="1" x14ac:dyDescent="0.25">
      <c r="B951" s="70" t="s">
        <v>1392</v>
      </c>
      <c r="C951" s="70" t="s">
        <v>6</v>
      </c>
      <c r="D951" s="70" t="s">
        <v>1393</v>
      </c>
      <c r="E951" s="70" t="s">
        <v>1394</v>
      </c>
      <c r="F951" s="71">
        <v>0.2387</v>
      </c>
      <c r="G951" s="72">
        <v>1.69</v>
      </c>
      <c r="H951" s="72">
        <v>1.1499999999999999</v>
      </c>
      <c r="I951" s="70" t="s">
        <v>2019</v>
      </c>
      <c r="J951" s="70" t="s">
        <v>2020</v>
      </c>
      <c r="L951" s="171">
        <f>_xlfn.XLOOKUP($J951,Key!$M:$M,Key!$N:$N)</f>
        <v>1</v>
      </c>
    </row>
    <row r="952" spans="2:12" ht="15" customHeight="1" x14ac:dyDescent="0.25">
      <c r="B952" s="70" t="s">
        <v>1392</v>
      </c>
      <c r="C952" s="70" t="s">
        <v>9</v>
      </c>
      <c r="D952" s="70" t="s">
        <v>1395</v>
      </c>
      <c r="E952" s="70" t="s">
        <v>1394</v>
      </c>
      <c r="F952" s="71">
        <v>0.37169999999999997</v>
      </c>
      <c r="G952" s="72">
        <v>2.0299999999999998</v>
      </c>
      <c r="H952" s="72">
        <v>2.12</v>
      </c>
      <c r="I952" s="70" t="s">
        <v>2019</v>
      </c>
      <c r="J952" s="70" t="s">
        <v>2020</v>
      </c>
      <c r="L952" s="171">
        <f>_xlfn.XLOOKUP($J952,Key!$M:$M,Key!$N:$N)</f>
        <v>1</v>
      </c>
    </row>
    <row r="953" spans="2:12" ht="15" customHeight="1" x14ac:dyDescent="0.25">
      <c r="B953" s="70" t="s">
        <v>1392</v>
      </c>
      <c r="C953" s="70" t="s">
        <v>11</v>
      </c>
      <c r="D953" s="70" t="s">
        <v>1396</v>
      </c>
      <c r="E953" s="70" t="s">
        <v>1394</v>
      </c>
      <c r="F953" s="71">
        <v>0.66659999999999997</v>
      </c>
      <c r="G953" s="72">
        <v>2.83</v>
      </c>
      <c r="H953" s="72">
        <v>3.07</v>
      </c>
      <c r="I953" s="70" t="s">
        <v>2019</v>
      </c>
      <c r="J953" s="70" t="s">
        <v>2020</v>
      </c>
      <c r="L953" s="171">
        <f>_xlfn.XLOOKUP($J953,Key!$M:$M,Key!$N:$N)</f>
        <v>1</v>
      </c>
    </row>
    <row r="954" spans="2:12" s="3" customFormat="1" ht="15" customHeight="1" x14ac:dyDescent="0.25">
      <c r="B954" s="73" t="s">
        <v>1392</v>
      </c>
      <c r="C954" s="73" t="s">
        <v>13</v>
      </c>
      <c r="D954" s="73" t="s">
        <v>1397</v>
      </c>
      <c r="E954" s="73" t="s">
        <v>1394</v>
      </c>
      <c r="F954" s="74">
        <v>1.2830999999999999</v>
      </c>
      <c r="G954" s="75">
        <v>4.6900000000000004</v>
      </c>
      <c r="H954" s="75">
        <v>5.52</v>
      </c>
      <c r="I954" s="73" t="s">
        <v>2019</v>
      </c>
      <c r="J954" s="73" t="s">
        <v>2020</v>
      </c>
      <c r="K954" s="173"/>
      <c r="L954" s="172">
        <f>_xlfn.XLOOKUP($J954,Key!$M:$M,Key!$N:$N)</f>
        <v>1</v>
      </c>
    </row>
    <row r="955" spans="2:12" ht="15" customHeight="1" x14ac:dyDescent="0.25">
      <c r="B955" s="70" t="s">
        <v>1398</v>
      </c>
      <c r="C955" s="70" t="s">
        <v>6</v>
      </c>
      <c r="D955" s="70" t="s">
        <v>1399</v>
      </c>
      <c r="E955" s="70" t="s">
        <v>1400</v>
      </c>
      <c r="F955" s="71">
        <v>0.30730000000000002</v>
      </c>
      <c r="G955" s="72">
        <v>1.1200000000000001</v>
      </c>
      <c r="H955" s="72">
        <v>0.56000000000000005</v>
      </c>
      <c r="I955" s="70" t="s">
        <v>2019</v>
      </c>
      <c r="J955" s="70" t="s">
        <v>2020</v>
      </c>
      <c r="L955" s="171">
        <f>_xlfn.XLOOKUP($J955,Key!$M:$M,Key!$N:$N)</f>
        <v>1</v>
      </c>
    </row>
    <row r="956" spans="2:12" ht="15" customHeight="1" x14ac:dyDescent="0.25">
      <c r="B956" s="70" t="s">
        <v>1398</v>
      </c>
      <c r="C956" s="70" t="s">
        <v>9</v>
      </c>
      <c r="D956" s="70" t="s">
        <v>1401</v>
      </c>
      <c r="E956" s="70" t="s">
        <v>1400</v>
      </c>
      <c r="F956" s="71">
        <v>0.39369999999999999</v>
      </c>
      <c r="G956" s="72">
        <v>1.41</v>
      </c>
      <c r="H956" s="72">
        <v>1.33</v>
      </c>
      <c r="I956" s="70" t="s">
        <v>2019</v>
      </c>
      <c r="J956" s="70" t="s">
        <v>2020</v>
      </c>
      <c r="L956" s="171">
        <f>_xlfn.XLOOKUP($J956,Key!$M:$M,Key!$N:$N)</f>
        <v>1</v>
      </c>
    </row>
    <row r="957" spans="2:12" ht="15" customHeight="1" x14ac:dyDescent="0.25">
      <c r="B957" s="70" t="s">
        <v>1398</v>
      </c>
      <c r="C957" s="70" t="s">
        <v>11</v>
      </c>
      <c r="D957" s="70" t="s">
        <v>1402</v>
      </c>
      <c r="E957" s="70" t="s">
        <v>1400</v>
      </c>
      <c r="F957" s="71">
        <v>0.67310000000000003</v>
      </c>
      <c r="G957" s="72">
        <v>2.19</v>
      </c>
      <c r="H957" s="72">
        <v>2.16</v>
      </c>
      <c r="I957" s="70" t="s">
        <v>2019</v>
      </c>
      <c r="J957" s="70" t="s">
        <v>2020</v>
      </c>
      <c r="L957" s="171">
        <f>_xlfn.XLOOKUP($J957,Key!$M:$M,Key!$N:$N)</f>
        <v>1</v>
      </c>
    </row>
    <row r="958" spans="2:12" s="3" customFormat="1" ht="15" customHeight="1" x14ac:dyDescent="0.25">
      <c r="B958" s="73" t="s">
        <v>1398</v>
      </c>
      <c r="C958" s="73" t="s">
        <v>13</v>
      </c>
      <c r="D958" s="73" t="s">
        <v>1403</v>
      </c>
      <c r="E958" s="73" t="s">
        <v>1400</v>
      </c>
      <c r="F958" s="74">
        <v>1.4469000000000001</v>
      </c>
      <c r="G958" s="75">
        <v>4.49</v>
      </c>
      <c r="H958" s="75">
        <v>5.76</v>
      </c>
      <c r="I958" s="73" t="s">
        <v>2019</v>
      </c>
      <c r="J958" s="73" t="s">
        <v>2020</v>
      </c>
      <c r="K958" s="173"/>
      <c r="L958" s="172">
        <f>_xlfn.XLOOKUP($J958,Key!$M:$M,Key!$N:$N)</f>
        <v>1</v>
      </c>
    </row>
    <row r="959" spans="2:12" ht="15" customHeight="1" x14ac:dyDescent="0.25">
      <c r="B959" s="70" t="s">
        <v>1404</v>
      </c>
      <c r="C959" s="70" t="s">
        <v>6</v>
      </c>
      <c r="D959" s="70" t="s">
        <v>1405</v>
      </c>
      <c r="E959" s="70" t="s">
        <v>1406</v>
      </c>
      <c r="F959" s="71">
        <v>0.2384</v>
      </c>
      <c r="G959" s="72">
        <v>1.61</v>
      </c>
      <c r="H959" s="72">
        <v>1.88</v>
      </c>
      <c r="I959" s="70" t="s">
        <v>2019</v>
      </c>
      <c r="J959" s="70" t="s">
        <v>2020</v>
      </c>
      <c r="L959" s="171">
        <f>_xlfn.XLOOKUP($J959,Key!$M:$M,Key!$N:$N)</f>
        <v>1</v>
      </c>
    </row>
    <row r="960" spans="2:12" ht="15" customHeight="1" x14ac:dyDescent="0.25">
      <c r="B960" s="70" t="s">
        <v>1404</v>
      </c>
      <c r="C960" s="70" t="s">
        <v>9</v>
      </c>
      <c r="D960" s="70" t="s">
        <v>1407</v>
      </c>
      <c r="E960" s="70" t="s">
        <v>1406</v>
      </c>
      <c r="F960" s="71">
        <v>0.34150000000000003</v>
      </c>
      <c r="G960" s="72">
        <v>2.14</v>
      </c>
      <c r="H960" s="72">
        <v>3.72</v>
      </c>
      <c r="I960" s="70" t="s">
        <v>2019</v>
      </c>
      <c r="J960" s="70" t="s">
        <v>2020</v>
      </c>
      <c r="L960" s="171">
        <f>_xlfn.XLOOKUP($J960,Key!$M:$M,Key!$N:$N)</f>
        <v>1</v>
      </c>
    </row>
    <row r="961" spans="2:12" ht="15" customHeight="1" x14ac:dyDescent="0.25">
      <c r="B961" s="70" t="s">
        <v>1404</v>
      </c>
      <c r="C961" s="70" t="s">
        <v>11</v>
      </c>
      <c r="D961" s="70" t="s">
        <v>1408</v>
      </c>
      <c r="E961" s="70" t="s">
        <v>1406</v>
      </c>
      <c r="F961" s="71">
        <v>0.6331</v>
      </c>
      <c r="G961" s="72">
        <v>3.36</v>
      </c>
      <c r="H961" s="72">
        <v>4.79</v>
      </c>
      <c r="I961" s="70" t="s">
        <v>2019</v>
      </c>
      <c r="J961" s="70" t="s">
        <v>2020</v>
      </c>
      <c r="L961" s="171">
        <f>_xlfn.XLOOKUP($J961,Key!$M:$M,Key!$N:$N)</f>
        <v>1</v>
      </c>
    </row>
    <row r="962" spans="2:12" s="3" customFormat="1" ht="15" customHeight="1" x14ac:dyDescent="0.25">
      <c r="B962" s="73" t="s">
        <v>1404</v>
      </c>
      <c r="C962" s="73" t="s">
        <v>13</v>
      </c>
      <c r="D962" s="73" t="s">
        <v>1409</v>
      </c>
      <c r="E962" s="73" t="s">
        <v>1406</v>
      </c>
      <c r="F962" s="74">
        <v>1.3327</v>
      </c>
      <c r="G962" s="75">
        <v>5.61</v>
      </c>
      <c r="H962" s="75">
        <v>7.11</v>
      </c>
      <c r="I962" s="73" t="s">
        <v>2019</v>
      </c>
      <c r="J962" s="73" t="s">
        <v>2020</v>
      </c>
      <c r="K962" s="173"/>
      <c r="L962" s="172">
        <f>_xlfn.XLOOKUP($J962,Key!$M:$M,Key!$N:$N)</f>
        <v>1</v>
      </c>
    </row>
    <row r="963" spans="2:12" ht="15" customHeight="1" x14ac:dyDescent="0.25">
      <c r="B963" s="70" t="s">
        <v>1410</v>
      </c>
      <c r="C963" s="70" t="s">
        <v>6</v>
      </c>
      <c r="D963" s="70" t="s">
        <v>1411</v>
      </c>
      <c r="E963" s="70" t="s">
        <v>1412</v>
      </c>
      <c r="F963" s="71">
        <v>0.28070000000000001</v>
      </c>
      <c r="G963" s="72">
        <v>1.31</v>
      </c>
      <c r="H963" s="72">
        <v>0.71</v>
      </c>
      <c r="I963" s="70" t="s">
        <v>2008</v>
      </c>
      <c r="J963" s="70" t="s">
        <v>2009</v>
      </c>
      <c r="L963" s="171">
        <f>_xlfn.XLOOKUP($J963,Key!$M:$M,Key!$N:$N)</f>
        <v>1.1299999999999999</v>
      </c>
    </row>
    <row r="964" spans="2:12" ht="15" customHeight="1" x14ac:dyDescent="0.25">
      <c r="B964" s="70" t="s">
        <v>1410</v>
      </c>
      <c r="C964" s="70" t="s">
        <v>9</v>
      </c>
      <c r="D964" s="70" t="s">
        <v>1413</v>
      </c>
      <c r="E964" s="70" t="s">
        <v>1412</v>
      </c>
      <c r="F964" s="71">
        <v>0.40029999999999999</v>
      </c>
      <c r="G964" s="72">
        <v>1.42</v>
      </c>
      <c r="H964" s="72">
        <v>0.82</v>
      </c>
      <c r="I964" s="70" t="s">
        <v>2008</v>
      </c>
      <c r="J964" s="70" t="s">
        <v>2009</v>
      </c>
      <c r="L964" s="171">
        <f>_xlfn.XLOOKUP($J964,Key!$M:$M,Key!$N:$N)</f>
        <v>1.1299999999999999</v>
      </c>
    </row>
    <row r="965" spans="2:12" ht="15" customHeight="1" x14ac:dyDescent="0.25">
      <c r="B965" s="70" t="s">
        <v>1410</v>
      </c>
      <c r="C965" s="70" t="s">
        <v>11</v>
      </c>
      <c r="D965" s="70" t="s">
        <v>1414</v>
      </c>
      <c r="E965" s="70" t="s">
        <v>1412</v>
      </c>
      <c r="F965" s="71">
        <v>0.70779999999999998</v>
      </c>
      <c r="G965" s="72">
        <v>1.6</v>
      </c>
      <c r="H965" s="72">
        <v>0.99</v>
      </c>
      <c r="I965" s="70" t="s">
        <v>2008</v>
      </c>
      <c r="J965" s="70" t="s">
        <v>2009</v>
      </c>
      <c r="L965" s="171">
        <f>_xlfn.XLOOKUP($J965,Key!$M:$M,Key!$N:$N)</f>
        <v>1.1299999999999999</v>
      </c>
    </row>
    <row r="966" spans="2:12" s="3" customFormat="1" ht="15" customHeight="1" x14ac:dyDescent="0.25">
      <c r="B966" s="73" t="s">
        <v>1410</v>
      </c>
      <c r="C966" s="73" t="s">
        <v>13</v>
      </c>
      <c r="D966" s="73" t="s">
        <v>1415</v>
      </c>
      <c r="E966" s="73" t="s">
        <v>1412</v>
      </c>
      <c r="F966" s="74">
        <v>1.1097999999999999</v>
      </c>
      <c r="G966" s="75">
        <v>1.6</v>
      </c>
      <c r="H966" s="75">
        <v>0.99</v>
      </c>
      <c r="I966" s="73" t="s">
        <v>2008</v>
      </c>
      <c r="J966" s="73" t="s">
        <v>2009</v>
      </c>
      <c r="K966" s="173"/>
      <c r="L966" s="172">
        <f>_xlfn.XLOOKUP($J966,Key!$M:$M,Key!$N:$N)</f>
        <v>1.1299999999999999</v>
      </c>
    </row>
    <row r="967" spans="2:12" ht="15" customHeight="1" x14ac:dyDescent="0.25">
      <c r="B967" s="70" t="s">
        <v>1416</v>
      </c>
      <c r="C967" s="70" t="s">
        <v>6</v>
      </c>
      <c r="D967" s="70" t="s">
        <v>1417</v>
      </c>
      <c r="E967" s="70" t="s">
        <v>1418</v>
      </c>
      <c r="F967" s="71">
        <v>0.1011</v>
      </c>
      <c r="G967" s="72">
        <v>1.1200000000000001</v>
      </c>
      <c r="H967" s="72">
        <v>0.56999999999999995</v>
      </c>
      <c r="I967" s="70" t="s">
        <v>2008</v>
      </c>
      <c r="J967" s="70" t="s">
        <v>2009</v>
      </c>
      <c r="L967" s="171">
        <f>_xlfn.XLOOKUP($J967,Key!$M:$M,Key!$N:$N)</f>
        <v>1.1299999999999999</v>
      </c>
    </row>
    <row r="968" spans="2:12" ht="15" customHeight="1" x14ac:dyDescent="0.25">
      <c r="B968" s="70" t="s">
        <v>1416</v>
      </c>
      <c r="C968" s="70" t="s">
        <v>9</v>
      </c>
      <c r="D968" s="70" t="s">
        <v>1419</v>
      </c>
      <c r="E968" s="70" t="s">
        <v>1418</v>
      </c>
      <c r="F968" s="71">
        <v>0.14630000000000001</v>
      </c>
      <c r="G968" s="72">
        <v>1.18</v>
      </c>
      <c r="H968" s="72">
        <v>0.66</v>
      </c>
      <c r="I968" s="70" t="s">
        <v>2008</v>
      </c>
      <c r="J968" s="70" t="s">
        <v>2009</v>
      </c>
      <c r="L968" s="171">
        <f>_xlfn.XLOOKUP($J968,Key!$M:$M,Key!$N:$N)</f>
        <v>1.1299999999999999</v>
      </c>
    </row>
    <row r="969" spans="2:12" ht="15" customHeight="1" x14ac:dyDescent="0.25">
      <c r="B969" s="70" t="s">
        <v>1416</v>
      </c>
      <c r="C969" s="70" t="s">
        <v>11</v>
      </c>
      <c r="D969" s="70" t="s">
        <v>1420</v>
      </c>
      <c r="E969" s="70" t="s">
        <v>1418</v>
      </c>
      <c r="F969" s="71">
        <v>0.2515</v>
      </c>
      <c r="G969" s="72">
        <v>1.2</v>
      </c>
      <c r="H969" s="72">
        <v>0.65</v>
      </c>
      <c r="I969" s="70" t="s">
        <v>2008</v>
      </c>
      <c r="J969" s="70" t="s">
        <v>2009</v>
      </c>
      <c r="L969" s="171">
        <f>_xlfn.XLOOKUP($J969,Key!$M:$M,Key!$N:$N)</f>
        <v>1.1299999999999999</v>
      </c>
    </row>
    <row r="970" spans="2:12" s="3" customFormat="1" ht="15" customHeight="1" x14ac:dyDescent="0.25">
      <c r="B970" s="73" t="s">
        <v>1416</v>
      </c>
      <c r="C970" s="73" t="s">
        <v>13</v>
      </c>
      <c r="D970" s="73" t="s">
        <v>1421</v>
      </c>
      <c r="E970" s="73" t="s">
        <v>1418</v>
      </c>
      <c r="F970" s="74">
        <v>0.43530000000000002</v>
      </c>
      <c r="G970" s="75">
        <v>1.2</v>
      </c>
      <c r="H970" s="75">
        <v>0.75</v>
      </c>
      <c r="I970" s="73" t="s">
        <v>2008</v>
      </c>
      <c r="J970" s="73" t="s">
        <v>2009</v>
      </c>
      <c r="K970" s="173"/>
      <c r="L970" s="172">
        <f>_xlfn.XLOOKUP($J970,Key!$M:$M,Key!$N:$N)</f>
        <v>1.1299999999999999</v>
      </c>
    </row>
    <row r="971" spans="2:12" ht="15" customHeight="1" x14ac:dyDescent="0.25">
      <c r="B971" s="70" t="s">
        <v>1422</v>
      </c>
      <c r="C971" s="70" t="s">
        <v>6</v>
      </c>
      <c r="D971" s="70" t="s">
        <v>1423</v>
      </c>
      <c r="E971" s="70" t="s">
        <v>1424</v>
      </c>
      <c r="F971" s="71">
        <v>17.480899999999998</v>
      </c>
      <c r="G971" s="72">
        <v>33.08</v>
      </c>
      <c r="H971" s="72">
        <v>19.13</v>
      </c>
      <c r="I971" s="70" t="s">
        <v>2008</v>
      </c>
      <c r="J971" s="70" t="s">
        <v>2009</v>
      </c>
      <c r="L971" s="171">
        <f>_xlfn.XLOOKUP($J971,Key!$M:$M,Key!$N:$N)</f>
        <v>1.1299999999999999</v>
      </c>
    </row>
    <row r="972" spans="2:12" ht="15" customHeight="1" x14ac:dyDescent="0.25">
      <c r="B972" s="70" t="s">
        <v>1422</v>
      </c>
      <c r="C972" s="70" t="s">
        <v>9</v>
      </c>
      <c r="D972" s="70" t="s">
        <v>1425</v>
      </c>
      <c r="E972" s="70" t="s">
        <v>1424</v>
      </c>
      <c r="F972" s="71">
        <v>20.7181</v>
      </c>
      <c r="G972" s="72">
        <v>33.08</v>
      </c>
      <c r="H972" s="72">
        <v>25.32</v>
      </c>
      <c r="I972" s="70" t="s">
        <v>2008</v>
      </c>
      <c r="J972" s="70" t="s">
        <v>2009</v>
      </c>
      <c r="L972" s="171">
        <f>_xlfn.XLOOKUP($J972,Key!$M:$M,Key!$N:$N)</f>
        <v>1.1299999999999999</v>
      </c>
    </row>
    <row r="973" spans="2:12" ht="15" customHeight="1" x14ac:dyDescent="0.25">
      <c r="B973" s="70" t="s">
        <v>1422</v>
      </c>
      <c r="C973" s="70" t="s">
        <v>11</v>
      </c>
      <c r="D973" s="70" t="s">
        <v>1426</v>
      </c>
      <c r="E973" s="70" t="s">
        <v>1424</v>
      </c>
      <c r="F973" s="71">
        <v>33.015700000000002</v>
      </c>
      <c r="G973" s="72">
        <v>76.38</v>
      </c>
      <c r="H973" s="72">
        <v>40.39</v>
      </c>
      <c r="I973" s="70" t="s">
        <v>2008</v>
      </c>
      <c r="J973" s="70" t="s">
        <v>2009</v>
      </c>
      <c r="L973" s="171">
        <f>_xlfn.XLOOKUP($J973,Key!$M:$M,Key!$N:$N)</f>
        <v>1.1299999999999999</v>
      </c>
    </row>
    <row r="974" spans="2:12" s="3" customFormat="1" ht="15" customHeight="1" x14ac:dyDescent="0.25">
      <c r="B974" s="73" t="s">
        <v>1422</v>
      </c>
      <c r="C974" s="73" t="s">
        <v>13</v>
      </c>
      <c r="D974" s="73" t="s">
        <v>1427</v>
      </c>
      <c r="E974" s="73" t="s">
        <v>1424</v>
      </c>
      <c r="F974" s="74">
        <v>54.682200000000002</v>
      </c>
      <c r="G974" s="75">
        <v>113.32</v>
      </c>
      <c r="H974" s="75">
        <v>90.63</v>
      </c>
      <c r="I974" s="73" t="s">
        <v>2008</v>
      </c>
      <c r="J974" s="73" t="s">
        <v>2009</v>
      </c>
      <c r="K974" s="173"/>
      <c r="L974" s="172">
        <f>_xlfn.XLOOKUP($J974,Key!$M:$M,Key!$N:$N)</f>
        <v>1.1299999999999999</v>
      </c>
    </row>
    <row r="975" spans="2:12" ht="15" customHeight="1" x14ac:dyDescent="0.25">
      <c r="B975" s="70" t="s">
        <v>1428</v>
      </c>
      <c r="C975" s="70" t="s">
        <v>6</v>
      </c>
      <c r="D975" s="70" t="s">
        <v>1429</v>
      </c>
      <c r="E975" s="70" t="s">
        <v>1430</v>
      </c>
      <c r="F975" s="71">
        <v>14.3512</v>
      </c>
      <c r="G975" s="72">
        <v>89.119500000000002</v>
      </c>
      <c r="H975" s="72">
        <v>0</v>
      </c>
      <c r="I975" s="70" t="s">
        <v>2008</v>
      </c>
      <c r="J975" s="70" t="s">
        <v>2009</v>
      </c>
      <c r="L975" s="171">
        <f>_xlfn.XLOOKUP($J975,Key!$M:$M,Key!$N:$N)</f>
        <v>1.1299999999999999</v>
      </c>
    </row>
    <row r="976" spans="2:12" ht="15" customHeight="1" x14ac:dyDescent="0.25">
      <c r="B976" s="70" t="s">
        <v>1428</v>
      </c>
      <c r="C976" s="70" t="s">
        <v>9</v>
      </c>
      <c r="D976" s="70" t="s">
        <v>1431</v>
      </c>
      <c r="E976" s="70" t="s">
        <v>1430</v>
      </c>
      <c r="F976" s="71">
        <v>21.577100000000002</v>
      </c>
      <c r="G976" s="72">
        <v>93.81</v>
      </c>
      <c r="H976" s="72">
        <v>29.37</v>
      </c>
      <c r="I976" s="70" t="s">
        <v>2008</v>
      </c>
      <c r="J976" s="70" t="s">
        <v>2009</v>
      </c>
      <c r="L976" s="171">
        <f>_xlfn.XLOOKUP($J976,Key!$M:$M,Key!$N:$N)</f>
        <v>1.1299999999999999</v>
      </c>
    </row>
    <row r="977" spans="2:12" ht="15" customHeight="1" x14ac:dyDescent="0.25">
      <c r="B977" s="70" t="s">
        <v>1428</v>
      </c>
      <c r="C977" s="70" t="s">
        <v>11</v>
      </c>
      <c r="D977" s="70" t="s">
        <v>1432</v>
      </c>
      <c r="E977" s="70" t="s">
        <v>1430</v>
      </c>
      <c r="F977" s="71">
        <v>22.372699999999998</v>
      </c>
      <c r="G977" s="72">
        <v>99.84</v>
      </c>
      <c r="H977" s="72">
        <v>35.229999999999997</v>
      </c>
      <c r="I977" s="70" t="s">
        <v>2008</v>
      </c>
      <c r="J977" s="70" t="s">
        <v>2009</v>
      </c>
      <c r="L977" s="171">
        <f>_xlfn.XLOOKUP($J977,Key!$M:$M,Key!$N:$N)</f>
        <v>1.1299999999999999</v>
      </c>
    </row>
    <row r="978" spans="2:12" s="3" customFormat="1" ht="15" customHeight="1" x14ac:dyDescent="0.25">
      <c r="B978" s="73" t="s">
        <v>1428</v>
      </c>
      <c r="C978" s="73" t="s">
        <v>13</v>
      </c>
      <c r="D978" s="73" t="s">
        <v>1433</v>
      </c>
      <c r="E978" s="73" t="s">
        <v>1430</v>
      </c>
      <c r="F978" s="74">
        <v>34.561199999999999</v>
      </c>
      <c r="G978" s="75">
        <v>135.16999999999999</v>
      </c>
      <c r="H978" s="75">
        <v>38.130000000000003</v>
      </c>
      <c r="I978" s="73" t="s">
        <v>2008</v>
      </c>
      <c r="J978" s="73" t="s">
        <v>2009</v>
      </c>
      <c r="K978" s="173"/>
      <c r="L978" s="172">
        <f>_xlfn.XLOOKUP($J978,Key!$M:$M,Key!$N:$N)</f>
        <v>1.1299999999999999</v>
      </c>
    </row>
    <row r="979" spans="2:12" ht="15" customHeight="1" x14ac:dyDescent="0.25">
      <c r="B979" s="70" t="s">
        <v>1434</v>
      </c>
      <c r="C979" s="70" t="s">
        <v>6</v>
      </c>
      <c r="D979" s="70" t="s">
        <v>1435</v>
      </c>
      <c r="E979" s="70" t="s">
        <v>1436</v>
      </c>
      <c r="F979" s="71">
        <v>18.355899999999998</v>
      </c>
      <c r="G979" s="72">
        <v>82.07</v>
      </c>
      <c r="H979" s="72">
        <v>26.5</v>
      </c>
      <c r="I979" s="70" t="s">
        <v>2008</v>
      </c>
      <c r="J979" s="70" t="s">
        <v>2009</v>
      </c>
      <c r="L979" s="171">
        <f>_xlfn.XLOOKUP($J979,Key!$M:$M,Key!$N:$N)</f>
        <v>1.1299999999999999</v>
      </c>
    </row>
    <row r="980" spans="2:12" ht="15" customHeight="1" x14ac:dyDescent="0.25">
      <c r="B980" s="70" t="s">
        <v>1434</v>
      </c>
      <c r="C980" s="70" t="s">
        <v>9</v>
      </c>
      <c r="D980" s="70" t="s">
        <v>1437</v>
      </c>
      <c r="E980" s="70" t="s">
        <v>1436</v>
      </c>
      <c r="F980" s="71">
        <v>18.355899999999998</v>
      </c>
      <c r="G980" s="72">
        <v>56.31</v>
      </c>
      <c r="H980" s="72">
        <v>43.5</v>
      </c>
      <c r="I980" s="70" t="s">
        <v>2008</v>
      </c>
      <c r="J980" s="70" t="s">
        <v>2009</v>
      </c>
      <c r="L980" s="171">
        <f>_xlfn.XLOOKUP($J980,Key!$M:$M,Key!$N:$N)</f>
        <v>1.1299999999999999</v>
      </c>
    </row>
    <row r="981" spans="2:12" ht="15" customHeight="1" x14ac:dyDescent="0.25">
      <c r="B981" s="70" t="s">
        <v>1434</v>
      </c>
      <c r="C981" s="70" t="s">
        <v>11</v>
      </c>
      <c r="D981" s="70" t="s">
        <v>1438</v>
      </c>
      <c r="E981" s="70" t="s">
        <v>1436</v>
      </c>
      <c r="F981" s="71">
        <v>18.355899999999998</v>
      </c>
      <c r="G981" s="72">
        <v>38.01</v>
      </c>
      <c r="H981" s="72">
        <v>34.31</v>
      </c>
      <c r="I981" s="70" t="s">
        <v>2008</v>
      </c>
      <c r="J981" s="70" t="s">
        <v>2009</v>
      </c>
      <c r="L981" s="171">
        <f>_xlfn.XLOOKUP($J981,Key!$M:$M,Key!$N:$N)</f>
        <v>1.1299999999999999</v>
      </c>
    </row>
    <row r="982" spans="2:12" s="3" customFormat="1" ht="15" customHeight="1" x14ac:dyDescent="0.25">
      <c r="B982" s="73" t="s">
        <v>1434</v>
      </c>
      <c r="C982" s="73" t="s">
        <v>13</v>
      </c>
      <c r="D982" s="73" t="s">
        <v>1439</v>
      </c>
      <c r="E982" s="73" t="s">
        <v>1436</v>
      </c>
      <c r="F982" s="74">
        <v>6.6400000000000001E-2</v>
      </c>
      <c r="G982" s="75">
        <v>38.01</v>
      </c>
      <c r="H982" s="75">
        <v>7.11</v>
      </c>
      <c r="I982" s="73" t="s">
        <v>2008</v>
      </c>
      <c r="J982" s="73" t="s">
        <v>2009</v>
      </c>
      <c r="K982" s="173"/>
      <c r="L982" s="172">
        <f>_xlfn.XLOOKUP($J982,Key!$M:$M,Key!$N:$N)</f>
        <v>1.1299999999999999</v>
      </c>
    </row>
    <row r="983" spans="2:12" ht="15" customHeight="1" x14ac:dyDescent="0.25">
      <c r="B983" s="70" t="s">
        <v>1440</v>
      </c>
      <c r="C983" s="70" t="s">
        <v>6</v>
      </c>
      <c r="D983" s="70" t="s">
        <v>1441</v>
      </c>
      <c r="E983" s="70" t="s">
        <v>1442</v>
      </c>
      <c r="F983" s="71">
        <v>0.38269999999999998</v>
      </c>
      <c r="G983" s="72">
        <v>2.66</v>
      </c>
      <c r="H983" s="72">
        <v>27.64</v>
      </c>
      <c r="I983" s="70" t="s">
        <v>2008</v>
      </c>
      <c r="J983" s="70" t="s">
        <v>2009</v>
      </c>
      <c r="L983" s="171">
        <f>_xlfn.XLOOKUP($J983,Key!$M:$M,Key!$N:$N)</f>
        <v>1.1299999999999999</v>
      </c>
    </row>
    <row r="984" spans="2:12" ht="15" customHeight="1" x14ac:dyDescent="0.25">
      <c r="B984" s="70" t="s">
        <v>1440</v>
      </c>
      <c r="C984" s="70" t="s">
        <v>9</v>
      </c>
      <c r="D984" s="70" t="s">
        <v>1443</v>
      </c>
      <c r="E984" s="70" t="s">
        <v>1442</v>
      </c>
      <c r="F984" s="71">
        <v>14.6715</v>
      </c>
      <c r="G984" s="72">
        <v>78.36</v>
      </c>
      <c r="H984" s="72">
        <v>20.56</v>
      </c>
      <c r="I984" s="70" t="s">
        <v>2008</v>
      </c>
      <c r="J984" s="70" t="s">
        <v>2009</v>
      </c>
      <c r="L984" s="171">
        <f>_xlfn.XLOOKUP($J984,Key!$M:$M,Key!$N:$N)</f>
        <v>1.1299999999999999</v>
      </c>
    </row>
    <row r="985" spans="2:12" ht="15" customHeight="1" x14ac:dyDescent="0.25">
      <c r="B985" s="70" t="s">
        <v>1440</v>
      </c>
      <c r="C985" s="70" t="s">
        <v>11</v>
      </c>
      <c r="D985" s="70" t="s">
        <v>1444</v>
      </c>
      <c r="E985" s="70" t="s">
        <v>1442</v>
      </c>
      <c r="F985" s="71">
        <v>18.0686</v>
      </c>
      <c r="G985" s="72">
        <v>89.43</v>
      </c>
      <c r="H985" s="72">
        <v>25.63</v>
      </c>
      <c r="I985" s="70" t="s">
        <v>2008</v>
      </c>
      <c r="J985" s="70" t="s">
        <v>2009</v>
      </c>
      <c r="L985" s="171">
        <f>_xlfn.XLOOKUP($J985,Key!$M:$M,Key!$N:$N)</f>
        <v>1.1299999999999999</v>
      </c>
    </row>
    <row r="986" spans="2:12" s="3" customFormat="1" ht="15" customHeight="1" x14ac:dyDescent="0.25">
      <c r="B986" s="73" t="s">
        <v>1440</v>
      </c>
      <c r="C986" s="73" t="s">
        <v>13</v>
      </c>
      <c r="D986" s="73" t="s">
        <v>1445</v>
      </c>
      <c r="E986" s="73" t="s">
        <v>1442</v>
      </c>
      <c r="F986" s="74">
        <v>23.780200000000001</v>
      </c>
      <c r="G986" s="75">
        <v>108.36</v>
      </c>
      <c r="H986" s="75">
        <v>27.54</v>
      </c>
      <c r="I986" s="73" t="s">
        <v>2008</v>
      </c>
      <c r="J986" s="73" t="s">
        <v>2009</v>
      </c>
      <c r="K986" s="173"/>
      <c r="L986" s="172">
        <f>_xlfn.XLOOKUP($J986,Key!$M:$M,Key!$N:$N)</f>
        <v>1.1299999999999999</v>
      </c>
    </row>
    <row r="987" spans="2:12" ht="15" customHeight="1" x14ac:dyDescent="0.25">
      <c r="B987" s="70" t="s">
        <v>1446</v>
      </c>
      <c r="C987" s="70" t="s">
        <v>6</v>
      </c>
      <c r="D987" s="70" t="s">
        <v>1447</v>
      </c>
      <c r="E987" s="70" t="s">
        <v>1448</v>
      </c>
      <c r="F987" s="71">
        <v>5.7797999999999998</v>
      </c>
      <c r="G987" s="72">
        <v>38.11</v>
      </c>
      <c r="H987" s="72">
        <v>24</v>
      </c>
      <c r="I987" s="70" t="s">
        <v>2008</v>
      </c>
      <c r="J987" s="70" t="s">
        <v>2009</v>
      </c>
      <c r="L987" s="171">
        <f>_xlfn.XLOOKUP($J987,Key!$M:$M,Key!$N:$N)</f>
        <v>1.1299999999999999</v>
      </c>
    </row>
    <row r="988" spans="2:12" ht="15" customHeight="1" x14ac:dyDescent="0.25">
      <c r="B988" s="70" t="s">
        <v>1446</v>
      </c>
      <c r="C988" s="70" t="s">
        <v>9</v>
      </c>
      <c r="D988" s="70" t="s">
        <v>1449</v>
      </c>
      <c r="E988" s="70" t="s">
        <v>1448</v>
      </c>
      <c r="F988" s="71">
        <v>11.6593</v>
      </c>
      <c r="G988" s="72">
        <v>67.92</v>
      </c>
      <c r="H988" s="72">
        <v>17.39</v>
      </c>
      <c r="I988" s="70" t="s">
        <v>2008</v>
      </c>
      <c r="J988" s="70" t="s">
        <v>2009</v>
      </c>
      <c r="L988" s="171">
        <f>_xlfn.XLOOKUP($J988,Key!$M:$M,Key!$N:$N)</f>
        <v>1.1299999999999999</v>
      </c>
    </row>
    <row r="989" spans="2:12" ht="15" customHeight="1" x14ac:dyDescent="0.25">
      <c r="B989" s="70" t="s">
        <v>1446</v>
      </c>
      <c r="C989" s="70" t="s">
        <v>11</v>
      </c>
      <c r="D989" s="70" t="s">
        <v>1450</v>
      </c>
      <c r="E989" s="70" t="s">
        <v>1448</v>
      </c>
      <c r="F989" s="71">
        <v>14.9956</v>
      </c>
      <c r="G989" s="72">
        <v>81.099999999999994</v>
      </c>
      <c r="H989" s="72">
        <v>18.79</v>
      </c>
      <c r="I989" s="70" t="s">
        <v>2008</v>
      </c>
      <c r="J989" s="70" t="s">
        <v>2009</v>
      </c>
      <c r="L989" s="171">
        <f>_xlfn.XLOOKUP($J989,Key!$M:$M,Key!$N:$N)</f>
        <v>1.1299999999999999</v>
      </c>
    </row>
    <row r="990" spans="2:12" s="3" customFormat="1" ht="15" customHeight="1" x14ac:dyDescent="0.25">
      <c r="B990" s="73" t="s">
        <v>1446</v>
      </c>
      <c r="C990" s="73" t="s">
        <v>13</v>
      </c>
      <c r="D990" s="73" t="s">
        <v>1451</v>
      </c>
      <c r="E990" s="73" t="s">
        <v>1448</v>
      </c>
      <c r="F990" s="74">
        <v>20.991</v>
      </c>
      <c r="G990" s="75">
        <v>98.8</v>
      </c>
      <c r="H990" s="75">
        <v>24.15</v>
      </c>
      <c r="I990" s="73" t="s">
        <v>2008</v>
      </c>
      <c r="J990" s="73" t="s">
        <v>2009</v>
      </c>
      <c r="K990" s="173"/>
      <c r="L990" s="172">
        <f>_xlfn.XLOOKUP($J990,Key!$M:$M,Key!$N:$N)</f>
        <v>1.1299999999999999</v>
      </c>
    </row>
    <row r="991" spans="2:12" ht="15" customHeight="1" x14ac:dyDescent="0.25">
      <c r="B991" s="70" t="s">
        <v>1452</v>
      </c>
      <c r="C991" s="70" t="s">
        <v>6</v>
      </c>
      <c r="D991" s="70" t="s">
        <v>1453</v>
      </c>
      <c r="E991" s="70" t="s">
        <v>1454</v>
      </c>
      <c r="F991" s="71">
        <v>4.5812999999999997</v>
      </c>
      <c r="G991" s="72">
        <v>32.299999999999997</v>
      </c>
      <c r="H991" s="72">
        <v>16.670000000000002</v>
      </c>
      <c r="I991" s="70" t="s">
        <v>2008</v>
      </c>
      <c r="J991" s="70" t="s">
        <v>2009</v>
      </c>
      <c r="L991" s="171">
        <f>_xlfn.XLOOKUP($J991,Key!$M:$M,Key!$N:$N)</f>
        <v>1.1299999999999999</v>
      </c>
    </row>
    <row r="992" spans="2:12" ht="15" customHeight="1" x14ac:dyDescent="0.25">
      <c r="B992" s="70" t="s">
        <v>1452</v>
      </c>
      <c r="C992" s="70" t="s">
        <v>9</v>
      </c>
      <c r="D992" s="70" t="s">
        <v>1455</v>
      </c>
      <c r="E992" s="70" t="s">
        <v>1454</v>
      </c>
      <c r="F992" s="71">
        <v>7.8128000000000002</v>
      </c>
      <c r="G992" s="72">
        <v>50.34</v>
      </c>
      <c r="H992" s="72">
        <v>15.03</v>
      </c>
      <c r="I992" s="70" t="s">
        <v>2008</v>
      </c>
      <c r="J992" s="70" t="s">
        <v>2009</v>
      </c>
      <c r="L992" s="171">
        <f>_xlfn.XLOOKUP($J992,Key!$M:$M,Key!$N:$N)</f>
        <v>1.1299999999999999</v>
      </c>
    </row>
    <row r="993" spans="2:12" ht="15" customHeight="1" x14ac:dyDescent="0.25">
      <c r="B993" s="70" t="s">
        <v>1452</v>
      </c>
      <c r="C993" s="70" t="s">
        <v>11</v>
      </c>
      <c r="D993" s="70" t="s">
        <v>1456</v>
      </c>
      <c r="E993" s="70" t="s">
        <v>1454</v>
      </c>
      <c r="F993" s="71">
        <v>10.687099999999999</v>
      </c>
      <c r="G993" s="72">
        <v>62.94</v>
      </c>
      <c r="H993" s="72">
        <v>16.34</v>
      </c>
      <c r="I993" s="70" t="s">
        <v>2008</v>
      </c>
      <c r="J993" s="70" t="s">
        <v>2009</v>
      </c>
      <c r="L993" s="171">
        <f>_xlfn.XLOOKUP($J993,Key!$M:$M,Key!$N:$N)</f>
        <v>1.1299999999999999</v>
      </c>
    </row>
    <row r="994" spans="2:12" s="3" customFormat="1" ht="15" customHeight="1" x14ac:dyDescent="0.25">
      <c r="B994" s="73" t="s">
        <v>1452</v>
      </c>
      <c r="C994" s="73" t="s">
        <v>13</v>
      </c>
      <c r="D994" s="73" t="s">
        <v>1457</v>
      </c>
      <c r="E994" s="73" t="s">
        <v>1454</v>
      </c>
      <c r="F994" s="74">
        <v>15.3316</v>
      </c>
      <c r="G994" s="75">
        <v>76.849999999999994</v>
      </c>
      <c r="H994" s="75">
        <v>19.96</v>
      </c>
      <c r="I994" s="73" t="s">
        <v>2008</v>
      </c>
      <c r="J994" s="73" t="s">
        <v>2009</v>
      </c>
      <c r="K994" s="173"/>
      <c r="L994" s="172">
        <f>_xlfn.XLOOKUP($J994,Key!$M:$M,Key!$N:$N)</f>
        <v>1.1299999999999999</v>
      </c>
    </row>
    <row r="995" spans="2:12" ht="15" customHeight="1" x14ac:dyDescent="0.25">
      <c r="B995" s="70" t="s">
        <v>1458</v>
      </c>
      <c r="C995" s="70" t="s">
        <v>6</v>
      </c>
      <c r="D995" s="70" t="s">
        <v>1459</v>
      </c>
      <c r="E995" s="70" t="s">
        <v>1460</v>
      </c>
      <c r="F995" s="71">
        <v>0.26200000000000001</v>
      </c>
      <c r="G995" s="72">
        <v>2.81</v>
      </c>
      <c r="H995" s="72">
        <v>12.49</v>
      </c>
      <c r="I995" s="70" t="s">
        <v>2008</v>
      </c>
      <c r="J995" s="70" t="s">
        <v>2009</v>
      </c>
      <c r="L995" s="171">
        <f>_xlfn.XLOOKUP($J995,Key!$M:$M,Key!$N:$N)</f>
        <v>1.1299999999999999</v>
      </c>
    </row>
    <row r="996" spans="2:12" ht="15" customHeight="1" x14ac:dyDescent="0.25">
      <c r="B996" s="70" t="s">
        <v>1458</v>
      </c>
      <c r="C996" s="70" t="s">
        <v>9</v>
      </c>
      <c r="D996" s="70" t="s">
        <v>1461</v>
      </c>
      <c r="E996" s="70" t="s">
        <v>1460</v>
      </c>
      <c r="F996" s="71">
        <v>3.9045000000000001</v>
      </c>
      <c r="G996" s="72">
        <v>30.33</v>
      </c>
      <c r="H996" s="72">
        <v>15.9</v>
      </c>
      <c r="I996" s="70" t="s">
        <v>2008</v>
      </c>
      <c r="J996" s="70" t="s">
        <v>2009</v>
      </c>
      <c r="L996" s="171">
        <f>_xlfn.XLOOKUP($J996,Key!$M:$M,Key!$N:$N)</f>
        <v>1.1299999999999999</v>
      </c>
    </row>
    <row r="997" spans="2:12" ht="15" customHeight="1" x14ac:dyDescent="0.25">
      <c r="B997" s="70" t="s">
        <v>1458</v>
      </c>
      <c r="C997" s="70" t="s">
        <v>11</v>
      </c>
      <c r="D997" s="70" t="s">
        <v>1462</v>
      </c>
      <c r="E997" s="70" t="s">
        <v>1460</v>
      </c>
      <c r="F997" s="71">
        <v>4.5382999999999996</v>
      </c>
      <c r="G997" s="72">
        <v>34.81</v>
      </c>
      <c r="H997" s="72">
        <v>24.77</v>
      </c>
      <c r="I997" s="70" t="s">
        <v>2008</v>
      </c>
      <c r="J997" s="70" t="s">
        <v>2009</v>
      </c>
      <c r="L997" s="171">
        <f>_xlfn.XLOOKUP($J997,Key!$M:$M,Key!$N:$N)</f>
        <v>1.1299999999999999</v>
      </c>
    </row>
    <row r="998" spans="2:12" s="3" customFormat="1" ht="15" customHeight="1" x14ac:dyDescent="0.25">
      <c r="B998" s="73" t="s">
        <v>1458</v>
      </c>
      <c r="C998" s="73" t="s">
        <v>13</v>
      </c>
      <c r="D998" s="73" t="s">
        <v>1463</v>
      </c>
      <c r="E998" s="73" t="s">
        <v>1460</v>
      </c>
      <c r="F998" s="74">
        <v>11.088699999999999</v>
      </c>
      <c r="G998" s="75">
        <v>67.55</v>
      </c>
      <c r="H998" s="75">
        <v>19.43</v>
      </c>
      <c r="I998" s="73" t="s">
        <v>2008</v>
      </c>
      <c r="J998" s="73" t="s">
        <v>2009</v>
      </c>
      <c r="K998" s="173"/>
      <c r="L998" s="172">
        <f>_xlfn.XLOOKUP($J998,Key!$M:$M,Key!$N:$N)</f>
        <v>1.1299999999999999</v>
      </c>
    </row>
    <row r="999" spans="2:12" ht="15" customHeight="1" x14ac:dyDescent="0.25">
      <c r="B999" s="70" t="s">
        <v>1464</v>
      </c>
      <c r="C999" s="70" t="s">
        <v>6</v>
      </c>
      <c r="D999" s="70" t="s">
        <v>1465</v>
      </c>
      <c r="E999" s="70" t="s">
        <v>1466</v>
      </c>
      <c r="F999" s="71">
        <v>3.4121000000000001</v>
      </c>
      <c r="G999" s="72">
        <v>28.13</v>
      </c>
      <c r="H999" s="72">
        <v>11.42</v>
      </c>
      <c r="I999" s="70" t="s">
        <v>2008</v>
      </c>
      <c r="J999" s="70" t="s">
        <v>2009</v>
      </c>
      <c r="L999" s="171">
        <f>_xlfn.XLOOKUP($J999,Key!$M:$M,Key!$N:$N)</f>
        <v>1.1299999999999999</v>
      </c>
    </row>
    <row r="1000" spans="2:12" ht="15" customHeight="1" x14ac:dyDescent="0.25">
      <c r="B1000" s="70" t="s">
        <v>1464</v>
      </c>
      <c r="C1000" s="70" t="s">
        <v>9</v>
      </c>
      <c r="D1000" s="70" t="s">
        <v>1467</v>
      </c>
      <c r="E1000" s="70" t="s">
        <v>1466</v>
      </c>
      <c r="F1000" s="71">
        <v>5.4588999999999999</v>
      </c>
      <c r="G1000" s="72">
        <v>37.78</v>
      </c>
      <c r="H1000" s="72">
        <v>13.59</v>
      </c>
      <c r="I1000" s="70" t="s">
        <v>2008</v>
      </c>
      <c r="J1000" s="70" t="s">
        <v>2009</v>
      </c>
      <c r="L1000" s="171">
        <f>_xlfn.XLOOKUP($J1000,Key!$M:$M,Key!$N:$N)</f>
        <v>1.1299999999999999</v>
      </c>
    </row>
    <row r="1001" spans="2:12" ht="15" customHeight="1" x14ac:dyDescent="0.25">
      <c r="B1001" s="70" t="s">
        <v>1464</v>
      </c>
      <c r="C1001" s="70" t="s">
        <v>11</v>
      </c>
      <c r="D1001" s="70" t="s">
        <v>1468</v>
      </c>
      <c r="E1001" s="70" t="s">
        <v>1466</v>
      </c>
      <c r="F1001" s="71">
        <v>8.0145</v>
      </c>
      <c r="G1001" s="72">
        <v>49.9</v>
      </c>
      <c r="H1001" s="72">
        <v>16.100000000000001</v>
      </c>
      <c r="I1001" s="70" t="s">
        <v>2008</v>
      </c>
      <c r="J1001" s="70" t="s">
        <v>2009</v>
      </c>
      <c r="L1001" s="171">
        <f>_xlfn.XLOOKUP($J1001,Key!$M:$M,Key!$N:$N)</f>
        <v>1.1299999999999999</v>
      </c>
    </row>
    <row r="1002" spans="2:12" s="3" customFormat="1" ht="15" customHeight="1" x14ac:dyDescent="0.25">
      <c r="B1002" s="73" t="s">
        <v>1464</v>
      </c>
      <c r="C1002" s="73" t="s">
        <v>13</v>
      </c>
      <c r="D1002" s="73" t="s">
        <v>1469</v>
      </c>
      <c r="E1002" s="73" t="s">
        <v>1466</v>
      </c>
      <c r="F1002" s="74">
        <v>11.4122</v>
      </c>
      <c r="G1002" s="75">
        <v>62.57</v>
      </c>
      <c r="H1002" s="75">
        <v>19.66</v>
      </c>
      <c r="I1002" s="73" t="s">
        <v>2008</v>
      </c>
      <c r="J1002" s="73" t="s">
        <v>2009</v>
      </c>
      <c r="K1002" s="173"/>
      <c r="L1002" s="172">
        <f>_xlfn.XLOOKUP($J1002,Key!$M:$M,Key!$N:$N)</f>
        <v>1.1299999999999999</v>
      </c>
    </row>
    <row r="1003" spans="2:12" ht="15" customHeight="1" x14ac:dyDescent="0.25">
      <c r="B1003" s="70" t="s">
        <v>1470</v>
      </c>
      <c r="C1003" s="70" t="s">
        <v>6</v>
      </c>
      <c r="D1003" s="70" t="s">
        <v>1471</v>
      </c>
      <c r="E1003" s="70" t="s">
        <v>1472</v>
      </c>
      <c r="F1003" s="71">
        <v>1.4545999999999999</v>
      </c>
      <c r="G1003" s="72">
        <v>12.59</v>
      </c>
      <c r="H1003" s="72">
        <v>9.64</v>
      </c>
      <c r="I1003" s="70" t="s">
        <v>2008</v>
      </c>
      <c r="J1003" s="70" t="s">
        <v>2009</v>
      </c>
      <c r="L1003" s="171">
        <f>_xlfn.XLOOKUP($J1003,Key!$M:$M,Key!$N:$N)</f>
        <v>1.1299999999999999</v>
      </c>
    </row>
    <row r="1004" spans="2:12" ht="15" customHeight="1" x14ac:dyDescent="0.25">
      <c r="B1004" s="70" t="s">
        <v>1470</v>
      </c>
      <c r="C1004" s="70" t="s">
        <v>9</v>
      </c>
      <c r="D1004" s="70" t="s">
        <v>1473</v>
      </c>
      <c r="E1004" s="70" t="s">
        <v>1472</v>
      </c>
      <c r="F1004" s="71">
        <v>3.3711000000000002</v>
      </c>
      <c r="G1004" s="72">
        <v>28.01</v>
      </c>
      <c r="H1004" s="72">
        <v>12.17</v>
      </c>
      <c r="I1004" s="70" t="s">
        <v>2008</v>
      </c>
      <c r="J1004" s="70" t="s">
        <v>2009</v>
      </c>
      <c r="L1004" s="171">
        <f>_xlfn.XLOOKUP($J1004,Key!$M:$M,Key!$N:$N)</f>
        <v>1.1299999999999999</v>
      </c>
    </row>
    <row r="1005" spans="2:12" ht="15" customHeight="1" x14ac:dyDescent="0.25">
      <c r="B1005" s="70" t="s">
        <v>1470</v>
      </c>
      <c r="C1005" s="70" t="s">
        <v>11</v>
      </c>
      <c r="D1005" s="70" t="s">
        <v>1474</v>
      </c>
      <c r="E1005" s="70" t="s">
        <v>1472</v>
      </c>
      <c r="F1005" s="71">
        <v>5.5884999999999998</v>
      </c>
      <c r="G1005" s="72">
        <v>42.46</v>
      </c>
      <c r="H1005" s="72">
        <v>18.04</v>
      </c>
      <c r="I1005" s="70" t="s">
        <v>2008</v>
      </c>
      <c r="J1005" s="70" t="s">
        <v>2009</v>
      </c>
      <c r="L1005" s="171">
        <f>_xlfn.XLOOKUP($J1005,Key!$M:$M,Key!$N:$N)</f>
        <v>1.1299999999999999</v>
      </c>
    </row>
    <row r="1006" spans="2:12" s="3" customFormat="1" ht="15" customHeight="1" x14ac:dyDescent="0.25">
      <c r="B1006" s="73" t="s">
        <v>1470</v>
      </c>
      <c r="C1006" s="73" t="s">
        <v>13</v>
      </c>
      <c r="D1006" s="73" t="s">
        <v>1475</v>
      </c>
      <c r="E1006" s="73" t="s">
        <v>1472</v>
      </c>
      <c r="F1006" s="74">
        <v>5.5884999999999998</v>
      </c>
      <c r="G1006" s="75">
        <v>58.33</v>
      </c>
      <c r="H1006" s="75">
        <v>21.16</v>
      </c>
      <c r="I1006" s="73" t="s">
        <v>2008</v>
      </c>
      <c r="J1006" s="73" t="s">
        <v>2009</v>
      </c>
      <c r="K1006" s="173"/>
      <c r="L1006" s="172">
        <f>_xlfn.XLOOKUP($J1006,Key!$M:$M,Key!$N:$N)</f>
        <v>1.1299999999999999</v>
      </c>
    </row>
    <row r="1007" spans="2:12" ht="15" customHeight="1" x14ac:dyDescent="0.25">
      <c r="B1007" s="70" t="s">
        <v>1476</v>
      </c>
      <c r="C1007" s="70" t="s">
        <v>6</v>
      </c>
      <c r="D1007" s="70" t="s">
        <v>1477</v>
      </c>
      <c r="E1007" s="70" t="s">
        <v>1478</v>
      </c>
      <c r="F1007" s="71">
        <v>3.8468</v>
      </c>
      <c r="G1007" s="72">
        <v>4.28</v>
      </c>
      <c r="H1007" s="72">
        <v>8.1999999999999993</v>
      </c>
      <c r="I1007" s="70" t="s">
        <v>2008</v>
      </c>
      <c r="J1007" s="70" t="s">
        <v>2009</v>
      </c>
      <c r="L1007" s="171">
        <f>_xlfn.XLOOKUP($J1007,Key!$M:$M,Key!$N:$N)</f>
        <v>1.1299999999999999</v>
      </c>
    </row>
    <row r="1008" spans="2:12" ht="15" customHeight="1" x14ac:dyDescent="0.25">
      <c r="B1008" s="70" t="s">
        <v>1476</v>
      </c>
      <c r="C1008" s="70" t="s">
        <v>9</v>
      </c>
      <c r="D1008" s="70" t="s">
        <v>1479</v>
      </c>
      <c r="E1008" s="70" t="s">
        <v>1478</v>
      </c>
      <c r="F1008" s="71">
        <v>4.7790999999999997</v>
      </c>
      <c r="G1008" s="72">
        <v>20.64</v>
      </c>
      <c r="H1008" s="72">
        <v>19.5</v>
      </c>
      <c r="I1008" s="70" t="s">
        <v>2008</v>
      </c>
      <c r="J1008" s="70" t="s">
        <v>2009</v>
      </c>
      <c r="L1008" s="171">
        <f>_xlfn.XLOOKUP($J1008,Key!$M:$M,Key!$N:$N)</f>
        <v>1.1299999999999999</v>
      </c>
    </row>
    <row r="1009" spans="2:12" ht="15" customHeight="1" x14ac:dyDescent="0.25">
      <c r="B1009" s="70" t="s">
        <v>1476</v>
      </c>
      <c r="C1009" s="70" t="s">
        <v>11</v>
      </c>
      <c r="D1009" s="70" t="s">
        <v>1480</v>
      </c>
      <c r="E1009" s="70" t="s">
        <v>1478</v>
      </c>
      <c r="F1009" s="71">
        <v>7.4634</v>
      </c>
      <c r="G1009" s="72">
        <v>31.11</v>
      </c>
      <c r="H1009" s="72">
        <v>24.53</v>
      </c>
      <c r="I1009" s="70" t="s">
        <v>2008</v>
      </c>
      <c r="J1009" s="70" t="s">
        <v>2009</v>
      </c>
      <c r="L1009" s="171">
        <f>_xlfn.XLOOKUP($J1009,Key!$M:$M,Key!$N:$N)</f>
        <v>1.1299999999999999</v>
      </c>
    </row>
    <row r="1010" spans="2:12" s="3" customFormat="1" ht="15" customHeight="1" x14ac:dyDescent="0.25">
      <c r="B1010" s="73" t="s">
        <v>1476</v>
      </c>
      <c r="C1010" s="73" t="s">
        <v>13</v>
      </c>
      <c r="D1010" s="73" t="s">
        <v>1481</v>
      </c>
      <c r="E1010" s="73" t="s">
        <v>1478</v>
      </c>
      <c r="F1010" s="74">
        <v>24.303599999999999</v>
      </c>
      <c r="G1010" s="75">
        <v>88.7</v>
      </c>
      <c r="H1010" s="75">
        <v>46.55</v>
      </c>
      <c r="I1010" s="73" t="s">
        <v>2008</v>
      </c>
      <c r="J1010" s="73" t="s">
        <v>2009</v>
      </c>
      <c r="K1010" s="173"/>
      <c r="L1010" s="172">
        <f>_xlfn.XLOOKUP($J1010,Key!$M:$M,Key!$N:$N)</f>
        <v>1.1299999999999999</v>
      </c>
    </row>
    <row r="1011" spans="2:12" ht="15" customHeight="1" x14ac:dyDescent="0.25">
      <c r="B1011" s="70" t="s">
        <v>1482</v>
      </c>
      <c r="C1011" s="70" t="s">
        <v>6</v>
      </c>
      <c r="D1011" s="70" t="s">
        <v>1483</v>
      </c>
      <c r="E1011" s="70" t="s">
        <v>1484</v>
      </c>
      <c r="F1011" s="71">
        <v>1.0721000000000001</v>
      </c>
      <c r="G1011" s="72">
        <v>9.42</v>
      </c>
      <c r="H1011" s="72">
        <v>8.57</v>
      </c>
      <c r="I1011" s="70" t="s">
        <v>2008</v>
      </c>
      <c r="J1011" s="70" t="s">
        <v>2009</v>
      </c>
      <c r="L1011" s="171">
        <f>_xlfn.XLOOKUP($J1011,Key!$M:$M,Key!$N:$N)</f>
        <v>1.1299999999999999</v>
      </c>
    </row>
    <row r="1012" spans="2:12" ht="15" customHeight="1" x14ac:dyDescent="0.25">
      <c r="B1012" s="70" t="s">
        <v>1482</v>
      </c>
      <c r="C1012" s="70" t="s">
        <v>9</v>
      </c>
      <c r="D1012" s="70" t="s">
        <v>1485</v>
      </c>
      <c r="E1012" s="70" t="s">
        <v>1484</v>
      </c>
      <c r="F1012" s="71">
        <v>2.4479000000000002</v>
      </c>
      <c r="G1012" s="72">
        <v>17.829999999999998</v>
      </c>
      <c r="H1012" s="72">
        <v>11.99</v>
      </c>
      <c r="I1012" s="70" t="s">
        <v>2008</v>
      </c>
      <c r="J1012" s="70" t="s">
        <v>2009</v>
      </c>
      <c r="L1012" s="171">
        <f>_xlfn.XLOOKUP($J1012,Key!$M:$M,Key!$N:$N)</f>
        <v>1.1299999999999999</v>
      </c>
    </row>
    <row r="1013" spans="2:12" ht="15" customHeight="1" x14ac:dyDescent="0.25">
      <c r="B1013" s="70" t="s">
        <v>1482</v>
      </c>
      <c r="C1013" s="70" t="s">
        <v>11</v>
      </c>
      <c r="D1013" s="70" t="s">
        <v>1486</v>
      </c>
      <c r="E1013" s="70" t="s">
        <v>1484</v>
      </c>
      <c r="F1013" s="71">
        <v>4.1806999999999999</v>
      </c>
      <c r="G1013" s="72">
        <v>26.68</v>
      </c>
      <c r="H1013" s="72">
        <v>16.61</v>
      </c>
      <c r="I1013" s="70" t="s">
        <v>2008</v>
      </c>
      <c r="J1013" s="70" t="s">
        <v>2009</v>
      </c>
      <c r="L1013" s="171">
        <f>_xlfn.XLOOKUP($J1013,Key!$M:$M,Key!$N:$N)</f>
        <v>1.1299999999999999</v>
      </c>
    </row>
    <row r="1014" spans="2:12" s="3" customFormat="1" ht="15" customHeight="1" x14ac:dyDescent="0.25">
      <c r="B1014" s="73" t="s">
        <v>1482</v>
      </c>
      <c r="C1014" s="73" t="s">
        <v>13</v>
      </c>
      <c r="D1014" s="73" t="s">
        <v>1487</v>
      </c>
      <c r="E1014" s="73" t="s">
        <v>1484</v>
      </c>
      <c r="F1014" s="74">
        <v>9.6170000000000009</v>
      </c>
      <c r="G1014" s="75">
        <v>46.91</v>
      </c>
      <c r="H1014" s="75">
        <v>24.14</v>
      </c>
      <c r="I1014" s="73" t="s">
        <v>2008</v>
      </c>
      <c r="J1014" s="73" t="s">
        <v>2009</v>
      </c>
      <c r="K1014" s="173"/>
      <c r="L1014" s="172">
        <f>_xlfn.XLOOKUP($J1014,Key!$M:$M,Key!$N:$N)</f>
        <v>1.1299999999999999</v>
      </c>
    </row>
    <row r="1015" spans="2:12" ht="15" customHeight="1" x14ac:dyDescent="0.25">
      <c r="B1015" s="70" t="s">
        <v>1488</v>
      </c>
      <c r="C1015" s="70" t="s">
        <v>6</v>
      </c>
      <c r="D1015" s="70" t="s">
        <v>1489</v>
      </c>
      <c r="E1015" s="70" t="s">
        <v>1490</v>
      </c>
      <c r="F1015" s="71">
        <v>2.1583000000000001</v>
      </c>
      <c r="G1015" s="72">
        <v>16.600000000000001</v>
      </c>
      <c r="H1015" s="72">
        <v>7.18</v>
      </c>
      <c r="I1015" s="70" t="s">
        <v>2008</v>
      </c>
      <c r="J1015" s="70" t="s">
        <v>2009</v>
      </c>
      <c r="L1015" s="171">
        <f>_xlfn.XLOOKUP($J1015,Key!$M:$M,Key!$N:$N)</f>
        <v>1.1299999999999999</v>
      </c>
    </row>
    <row r="1016" spans="2:12" ht="15" customHeight="1" x14ac:dyDescent="0.25">
      <c r="B1016" s="70" t="s">
        <v>1488</v>
      </c>
      <c r="C1016" s="70" t="s">
        <v>9</v>
      </c>
      <c r="D1016" s="70" t="s">
        <v>1491</v>
      </c>
      <c r="E1016" s="70" t="s">
        <v>1490</v>
      </c>
      <c r="F1016" s="71">
        <v>3.2105000000000001</v>
      </c>
      <c r="G1016" s="72">
        <v>23.98</v>
      </c>
      <c r="H1016" s="72">
        <v>11.31</v>
      </c>
      <c r="I1016" s="70" t="s">
        <v>2008</v>
      </c>
      <c r="J1016" s="70" t="s">
        <v>2009</v>
      </c>
      <c r="L1016" s="171">
        <f>_xlfn.XLOOKUP($J1016,Key!$M:$M,Key!$N:$N)</f>
        <v>1.1299999999999999</v>
      </c>
    </row>
    <row r="1017" spans="2:12" ht="15" customHeight="1" x14ac:dyDescent="0.25">
      <c r="B1017" s="70" t="s">
        <v>1488</v>
      </c>
      <c r="C1017" s="70" t="s">
        <v>11</v>
      </c>
      <c r="D1017" s="70" t="s">
        <v>1492</v>
      </c>
      <c r="E1017" s="70" t="s">
        <v>1490</v>
      </c>
      <c r="F1017" s="71">
        <v>4.8765000000000001</v>
      </c>
      <c r="G1017" s="72">
        <v>33.96</v>
      </c>
      <c r="H1017" s="72">
        <v>14.72</v>
      </c>
      <c r="I1017" s="70" t="s">
        <v>2008</v>
      </c>
      <c r="J1017" s="70" t="s">
        <v>2009</v>
      </c>
      <c r="L1017" s="171">
        <f>_xlfn.XLOOKUP($J1017,Key!$M:$M,Key!$N:$N)</f>
        <v>1.1299999999999999</v>
      </c>
    </row>
    <row r="1018" spans="2:12" s="3" customFormat="1" ht="15" customHeight="1" x14ac:dyDescent="0.25">
      <c r="B1018" s="73" t="s">
        <v>1488</v>
      </c>
      <c r="C1018" s="73" t="s">
        <v>13</v>
      </c>
      <c r="D1018" s="73" t="s">
        <v>1493</v>
      </c>
      <c r="E1018" s="73" t="s">
        <v>1490</v>
      </c>
      <c r="F1018" s="74">
        <v>7.0476999999999999</v>
      </c>
      <c r="G1018" s="75">
        <v>41.37</v>
      </c>
      <c r="H1018" s="75">
        <v>18.68</v>
      </c>
      <c r="I1018" s="73" t="s">
        <v>2008</v>
      </c>
      <c r="J1018" s="73" t="s">
        <v>2009</v>
      </c>
      <c r="K1018" s="173"/>
      <c r="L1018" s="172">
        <f>_xlfn.XLOOKUP($J1018,Key!$M:$M,Key!$N:$N)</f>
        <v>1.1299999999999999</v>
      </c>
    </row>
    <row r="1019" spans="2:12" ht="15" customHeight="1" x14ac:dyDescent="0.25">
      <c r="B1019" s="70" t="s">
        <v>1494</v>
      </c>
      <c r="C1019" s="70" t="s">
        <v>6</v>
      </c>
      <c r="D1019" s="70" t="s">
        <v>1495</v>
      </c>
      <c r="E1019" s="70" t="s">
        <v>1496</v>
      </c>
      <c r="F1019" s="71">
        <v>1.5405</v>
      </c>
      <c r="G1019" s="72">
        <v>12.75</v>
      </c>
      <c r="H1019" s="72">
        <v>7.31</v>
      </c>
      <c r="I1019" s="70" t="s">
        <v>2008</v>
      </c>
      <c r="J1019" s="70" t="s">
        <v>2009</v>
      </c>
      <c r="L1019" s="171">
        <f>_xlfn.XLOOKUP($J1019,Key!$M:$M,Key!$N:$N)</f>
        <v>1.1299999999999999</v>
      </c>
    </row>
    <row r="1020" spans="2:12" ht="15" customHeight="1" x14ac:dyDescent="0.25">
      <c r="B1020" s="70" t="s">
        <v>1494</v>
      </c>
      <c r="C1020" s="70" t="s">
        <v>9</v>
      </c>
      <c r="D1020" s="70" t="s">
        <v>1497</v>
      </c>
      <c r="E1020" s="70" t="s">
        <v>1496</v>
      </c>
      <c r="F1020" s="71">
        <v>2.4866999999999999</v>
      </c>
      <c r="G1020" s="72">
        <v>19.62</v>
      </c>
      <c r="H1020" s="72">
        <v>10.14</v>
      </c>
      <c r="I1020" s="70" t="s">
        <v>2008</v>
      </c>
      <c r="J1020" s="70" t="s">
        <v>2009</v>
      </c>
      <c r="L1020" s="171">
        <f>_xlfn.XLOOKUP($J1020,Key!$M:$M,Key!$N:$N)</f>
        <v>1.1299999999999999</v>
      </c>
    </row>
    <row r="1021" spans="2:12" ht="15" customHeight="1" x14ac:dyDescent="0.25">
      <c r="B1021" s="70" t="s">
        <v>1494</v>
      </c>
      <c r="C1021" s="70" t="s">
        <v>11</v>
      </c>
      <c r="D1021" s="70" t="s">
        <v>1498</v>
      </c>
      <c r="E1021" s="70" t="s">
        <v>1496</v>
      </c>
      <c r="F1021" s="71">
        <v>4.5263</v>
      </c>
      <c r="G1021" s="72">
        <v>30.78</v>
      </c>
      <c r="H1021" s="72">
        <v>12.55</v>
      </c>
      <c r="I1021" s="70" t="s">
        <v>2008</v>
      </c>
      <c r="J1021" s="70" t="s">
        <v>2009</v>
      </c>
      <c r="L1021" s="171">
        <f>_xlfn.XLOOKUP($J1021,Key!$M:$M,Key!$N:$N)</f>
        <v>1.1299999999999999</v>
      </c>
    </row>
    <row r="1022" spans="2:12" s="3" customFormat="1" ht="15" customHeight="1" x14ac:dyDescent="0.25">
      <c r="B1022" s="73" t="s">
        <v>1494</v>
      </c>
      <c r="C1022" s="73" t="s">
        <v>13</v>
      </c>
      <c r="D1022" s="73" t="s">
        <v>1499</v>
      </c>
      <c r="E1022" s="73" t="s">
        <v>1496</v>
      </c>
      <c r="F1022" s="74">
        <v>6.1380999999999997</v>
      </c>
      <c r="G1022" s="75">
        <v>30.78</v>
      </c>
      <c r="H1022" s="75">
        <v>15.9</v>
      </c>
      <c r="I1022" s="73" t="s">
        <v>2008</v>
      </c>
      <c r="J1022" s="73" t="s">
        <v>2009</v>
      </c>
      <c r="K1022" s="173"/>
      <c r="L1022" s="172">
        <f>_xlfn.XLOOKUP($J1022,Key!$M:$M,Key!$N:$N)</f>
        <v>1.1299999999999999</v>
      </c>
    </row>
    <row r="1023" spans="2:12" ht="15" customHeight="1" x14ac:dyDescent="0.25">
      <c r="B1023" s="70" t="s">
        <v>1500</v>
      </c>
      <c r="C1023" s="70" t="s">
        <v>6</v>
      </c>
      <c r="D1023" s="70" t="s">
        <v>1501</v>
      </c>
      <c r="E1023" s="70" t="s">
        <v>1502</v>
      </c>
      <c r="F1023" s="71">
        <v>0.80620000000000003</v>
      </c>
      <c r="G1023" s="72">
        <v>7.6</v>
      </c>
      <c r="H1023" s="72">
        <v>6.86</v>
      </c>
      <c r="I1023" s="70" t="s">
        <v>2008</v>
      </c>
      <c r="J1023" s="70" t="s">
        <v>2009</v>
      </c>
      <c r="L1023" s="171">
        <f>_xlfn.XLOOKUP($J1023,Key!$M:$M,Key!$N:$N)</f>
        <v>1.1299999999999999</v>
      </c>
    </row>
    <row r="1024" spans="2:12" ht="15" customHeight="1" x14ac:dyDescent="0.25">
      <c r="B1024" s="70" t="s">
        <v>1500</v>
      </c>
      <c r="C1024" s="70" t="s">
        <v>9</v>
      </c>
      <c r="D1024" s="70" t="s">
        <v>1503</v>
      </c>
      <c r="E1024" s="70" t="s">
        <v>1502</v>
      </c>
      <c r="F1024" s="71">
        <v>1.9978</v>
      </c>
      <c r="G1024" s="72">
        <v>16.68</v>
      </c>
      <c r="H1024" s="72">
        <v>9.69</v>
      </c>
      <c r="I1024" s="70" t="s">
        <v>2008</v>
      </c>
      <c r="J1024" s="70" t="s">
        <v>2009</v>
      </c>
      <c r="L1024" s="171">
        <f>_xlfn.XLOOKUP($J1024,Key!$M:$M,Key!$N:$N)</f>
        <v>1.1299999999999999</v>
      </c>
    </row>
    <row r="1025" spans="2:12" ht="15" customHeight="1" x14ac:dyDescent="0.25">
      <c r="B1025" s="70" t="s">
        <v>1500</v>
      </c>
      <c r="C1025" s="70" t="s">
        <v>11</v>
      </c>
      <c r="D1025" s="70" t="s">
        <v>1504</v>
      </c>
      <c r="E1025" s="70" t="s">
        <v>1502</v>
      </c>
      <c r="F1025" s="71">
        <v>3.8512</v>
      </c>
      <c r="G1025" s="72">
        <v>28.39</v>
      </c>
      <c r="H1025" s="72">
        <v>14.69</v>
      </c>
      <c r="I1025" s="70" t="s">
        <v>2008</v>
      </c>
      <c r="J1025" s="70" t="s">
        <v>2009</v>
      </c>
      <c r="L1025" s="171">
        <f>_xlfn.XLOOKUP($J1025,Key!$M:$M,Key!$N:$N)</f>
        <v>1.1299999999999999</v>
      </c>
    </row>
    <row r="1026" spans="2:12" s="3" customFormat="1" ht="15" customHeight="1" x14ac:dyDescent="0.25">
      <c r="B1026" s="73" t="s">
        <v>1500</v>
      </c>
      <c r="C1026" s="73" t="s">
        <v>13</v>
      </c>
      <c r="D1026" s="73" t="s">
        <v>1505</v>
      </c>
      <c r="E1026" s="73" t="s">
        <v>1502</v>
      </c>
      <c r="F1026" s="74">
        <v>4.6463000000000001</v>
      </c>
      <c r="G1026" s="75">
        <v>39.799999999999997</v>
      </c>
      <c r="H1026" s="75">
        <v>21.41</v>
      </c>
      <c r="I1026" s="73" t="s">
        <v>2008</v>
      </c>
      <c r="J1026" s="73" t="s">
        <v>2009</v>
      </c>
      <c r="K1026" s="173"/>
      <c r="L1026" s="172">
        <f>_xlfn.XLOOKUP($J1026,Key!$M:$M,Key!$N:$N)</f>
        <v>1.1299999999999999</v>
      </c>
    </row>
    <row r="1027" spans="2:12" ht="15" customHeight="1" x14ac:dyDescent="0.25">
      <c r="B1027" s="70" t="s">
        <v>1506</v>
      </c>
      <c r="C1027" s="70" t="s">
        <v>6</v>
      </c>
      <c r="D1027" s="70" t="s">
        <v>1507</v>
      </c>
      <c r="E1027" s="70" t="s">
        <v>1508</v>
      </c>
      <c r="F1027" s="71">
        <v>0.32229999999999998</v>
      </c>
      <c r="G1027" s="72">
        <v>3.35</v>
      </c>
      <c r="H1027" s="72">
        <v>5.36</v>
      </c>
      <c r="I1027" s="70" t="s">
        <v>2008</v>
      </c>
      <c r="J1027" s="70" t="s">
        <v>2009</v>
      </c>
      <c r="L1027" s="171">
        <f>_xlfn.XLOOKUP($J1027,Key!$M:$M,Key!$N:$N)</f>
        <v>1.1299999999999999</v>
      </c>
    </row>
    <row r="1028" spans="2:12" ht="15" customHeight="1" x14ac:dyDescent="0.25">
      <c r="B1028" s="70" t="s">
        <v>1506</v>
      </c>
      <c r="C1028" s="70" t="s">
        <v>9</v>
      </c>
      <c r="D1028" s="70" t="s">
        <v>1509</v>
      </c>
      <c r="E1028" s="70" t="s">
        <v>1508</v>
      </c>
      <c r="F1028" s="71">
        <v>1.2161999999999999</v>
      </c>
      <c r="G1028" s="72">
        <v>9.09</v>
      </c>
      <c r="H1028" s="72">
        <v>10.59</v>
      </c>
      <c r="I1028" s="70" t="s">
        <v>2008</v>
      </c>
      <c r="J1028" s="70" t="s">
        <v>2009</v>
      </c>
      <c r="L1028" s="171">
        <f>_xlfn.XLOOKUP($J1028,Key!$M:$M,Key!$N:$N)</f>
        <v>1.1299999999999999</v>
      </c>
    </row>
    <row r="1029" spans="2:12" ht="15" customHeight="1" x14ac:dyDescent="0.25">
      <c r="B1029" s="70" t="s">
        <v>1506</v>
      </c>
      <c r="C1029" s="70" t="s">
        <v>11</v>
      </c>
      <c r="D1029" s="70" t="s">
        <v>1510</v>
      </c>
      <c r="E1029" s="70" t="s">
        <v>1508</v>
      </c>
      <c r="F1029" s="71">
        <v>2.8536000000000001</v>
      </c>
      <c r="G1029" s="72">
        <v>17.91</v>
      </c>
      <c r="H1029" s="72">
        <v>14.48</v>
      </c>
      <c r="I1029" s="70" t="s">
        <v>2008</v>
      </c>
      <c r="J1029" s="70" t="s">
        <v>2009</v>
      </c>
      <c r="L1029" s="171">
        <f>_xlfn.XLOOKUP($J1029,Key!$M:$M,Key!$N:$N)</f>
        <v>1.1299999999999999</v>
      </c>
    </row>
    <row r="1030" spans="2:12" s="3" customFormat="1" ht="15" customHeight="1" x14ac:dyDescent="0.25">
      <c r="B1030" s="73" t="s">
        <v>1506</v>
      </c>
      <c r="C1030" s="73" t="s">
        <v>13</v>
      </c>
      <c r="D1030" s="73" t="s">
        <v>1511</v>
      </c>
      <c r="E1030" s="73" t="s">
        <v>1508</v>
      </c>
      <c r="F1030" s="74">
        <v>6.5843999999999996</v>
      </c>
      <c r="G1030" s="75">
        <v>27.19</v>
      </c>
      <c r="H1030" s="75">
        <v>23.37</v>
      </c>
      <c r="I1030" s="73" t="s">
        <v>2008</v>
      </c>
      <c r="J1030" s="73" t="s">
        <v>2009</v>
      </c>
      <c r="K1030" s="173"/>
      <c r="L1030" s="172">
        <f>_xlfn.XLOOKUP($J1030,Key!$M:$M,Key!$N:$N)</f>
        <v>1.1299999999999999</v>
      </c>
    </row>
    <row r="1031" spans="2:12" ht="15" customHeight="1" x14ac:dyDescent="0.25">
      <c r="B1031" s="70" t="s">
        <v>1512</v>
      </c>
      <c r="C1031" s="70" t="s">
        <v>6</v>
      </c>
      <c r="D1031" s="70" t="s">
        <v>1513</v>
      </c>
      <c r="E1031" s="70" t="s">
        <v>1514</v>
      </c>
      <c r="F1031" s="71">
        <v>1.2556</v>
      </c>
      <c r="G1031" s="72">
        <v>9.16</v>
      </c>
      <c r="H1031" s="72">
        <v>5.95</v>
      </c>
      <c r="I1031" s="70" t="s">
        <v>2008</v>
      </c>
      <c r="J1031" s="70" t="s">
        <v>2009</v>
      </c>
      <c r="L1031" s="171">
        <f>_xlfn.XLOOKUP($J1031,Key!$M:$M,Key!$N:$N)</f>
        <v>1.1299999999999999</v>
      </c>
    </row>
    <row r="1032" spans="2:12" ht="15" customHeight="1" x14ac:dyDescent="0.25">
      <c r="B1032" s="70" t="s">
        <v>1512</v>
      </c>
      <c r="C1032" s="70" t="s">
        <v>9</v>
      </c>
      <c r="D1032" s="70" t="s">
        <v>1515</v>
      </c>
      <c r="E1032" s="70" t="s">
        <v>1514</v>
      </c>
      <c r="F1032" s="71">
        <v>1.9142999999999999</v>
      </c>
      <c r="G1032" s="72">
        <v>13.71</v>
      </c>
      <c r="H1032" s="72">
        <v>8.69</v>
      </c>
      <c r="I1032" s="70" t="s">
        <v>2008</v>
      </c>
      <c r="J1032" s="70" t="s">
        <v>2009</v>
      </c>
      <c r="L1032" s="171">
        <f>_xlfn.XLOOKUP($J1032,Key!$M:$M,Key!$N:$N)</f>
        <v>1.1299999999999999</v>
      </c>
    </row>
    <row r="1033" spans="2:12" ht="15" customHeight="1" x14ac:dyDescent="0.25">
      <c r="B1033" s="70" t="s">
        <v>1512</v>
      </c>
      <c r="C1033" s="70" t="s">
        <v>11</v>
      </c>
      <c r="D1033" s="70" t="s">
        <v>1516</v>
      </c>
      <c r="E1033" s="70" t="s">
        <v>1514</v>
      </c>
      <c r="F1033" s="71">
        <v>2.9121999999999999</v>
      </c>
      <c r="G1033" s="72">
        <v>19.59</v>
      </c>
      <c r="H1033" s="72">
        <v>12.53</v>
      </c>
      <c r="I1033" s="70" t="s">
        <v>2008</v>
      </c>
      <c r="J1033" s="70" t="s">
        <v>2009</v>
      </c>
      <c r="L1033" s="171">
        <f>_xlfn.XLOOKUP($J1033,Key!$M:$M,Key!$N:$N)</f>
        <v>1.1299999999999999</v>
      </c>
    </row>
    <row r="1034" spans="2:12" s="3" customFormat="1" ht="15" customHeight="1" x14ac:dyDescent="0.25">
      <c r="B1034" s="73" t="s">
        <v>1512</v>
      </c>
      <c r="C1034" s="73" t="s">
        <v>13</v>
      </c>
      <c r="D1034" s="73" t="s">
        <v>1517</v>
      </c>
      <c r="E1034" s="73" t="s">
        <v>1514</v>
      </c>
      <c r="F1034" s="74">
        <v>4.1161000000000003</v>
      </c>
      <c r="G1034" s="75">
        <v>21.86</v>
      </c>
      <c r="H1034" s="75">
        <v>15.13</v>
      </c>
      <c r="I1034" s="73" t="s">
        <v>2008</v>
      </c>
      <c r="J1034" s="73" t="s">
        <v>2009</v>
      </c>
      <c r="K1034" s="173"/>
      <c r="L1034" s="172">
        <f>_xlfn.XLOOKUP($J1034,Key!$M:$M,Key!$N:$N)</f>
        <v>1.1299999999999999</v>
      </c>
    </row>
    <row r="1035" spans="2:12" ht="15" customHeight="1" x14ac:dyDescent="0.25">
      <c r="B1035" s="70" t="s">
        <v>1518</v>
      </c>
      <c r="C1035" s="70" t="s">
        <v>6</v>
      </c>
      <c r="D1035" s="70" t="s">
        <v>1519</v>
      </c>
      <c r="E1035" s="70" t="s">
        <v>1520</v>
      </c>
      <c r="F1035" s="71">
        <v>0.80049999999999999</v>
      </c>
      <c r="G1035" s="72">
        <v>7.14</v>
      </c>
      <c r="H1035" s="72">
        <v>5.89</v>
      </c>
      <c r="I1035" s="70" t="s">
        <v>2008</v>
      </c>
      <c r="J1035" s="70" t="s">
        <v>2009</v>
      </c>
      <c r="L1035" s="171">
        <f>_xlfn.XLOOKUP($J1035,Key!$M:$M,Key!$N:$N)</f>
        <v>1.1299999999999999</v>
      </c>
    </row>
    <row r="1036" spans="2:12" ht="15" customHeight="1" x14ac:dyDescent="0.25">
      <c r="B1036" s="70" t="s">
        <v>1518</v>
      </c>
      <c r="C1036" s="70" t="s">
        <v>9</v>
      </c>
      <c r="D1036" s="70" t="s">
        <v>1521</v>
      </c>
      <c r="E1036" s="70" t="s">
        <v>1520</v>
      </c>
      <c r="F1036" s="71">
        <v>1.4882</v>
      </c>
      <c r="G1036" s="72">
        <v>11.46</v>
      </c>
      <c r="H1036" s="72">
        <v>7.74</v>
      </c>
      <c r="I1036" s="70" t="s">
        <v>2008</v>
      </c>
      <c r="J1036" s="70" t="s">
        <v>2009</v>
      </c>
      <c r="L1036" s="171">
        <f>_xlfn.XLOOKUP($J1036,Key!$M:$M,Key!$N:$N)</f>
        <v>1.1299999999999999</v>
      </c>
    </row>
    <row r="1037" spans="2:12" ht="15" customHeight="1" x14ac:dyDescent="0.25">
      <c r="B1037" s="70" t="s">
        <v>1518</v>
      </c>
      <c r="C1037" s="70" t="s">
        <v>11</v>
      </c>
      <c r="D1037" s="70" t="s">
        <v>1522</v>
      </c>
      <c r="E1037" s="70" t="s">
        <v>1520</v>
      </c>
      <c r="F1037" s="71">
        <v>2.9954999999999998</v>
      </c>
      <c r="G1037" s="72">
        <v>19.86</v>
      </c>
      <c r="H1037" s="72">
        <v>11.19</v>
      </c>
      <c r="I1037" s="70" t="s">
        <v>2008</v>
      </c>
      <c r="J1037" s="70" t="s">
        <v>2009</v>
      </c>
      <c r="L1037" s="171">
        <f>_xlfn.XLOOKUP($J1037,Key!$M:$M,Key!$N:$N)</f>
        <v>1.1299999999999999</v>
      </c>
    </row>
    <row r="1038" spans="2:12" s="3" customFormat="1" ht="15" customHeight="1" x14ac:dyDescent="0.25">
      <c r="B1038" s="73" t="s">
        <v>1518</v>
      </c>
      <c r="C1038" s="73" t="s">
        <v>13</v>
      </c>
      <c r="D1038" s="73" t="s">
        <v>1523</v>
      </c>
      <c r="E1038" s="73" t="s">
        <v>1520</v>
      </c>
      <c r="F1038" s="74">
        <v>3.9565000000000001</v>
      </c>
      <c r="G1038" s="75">
        <v>28.71</v>
      </c>
      <c r="H1038" s="75">
        <v>19.52</v>
      </c>
      <c r="I1038" s="73" t="s">
        <v>2008</v>
      </c>
      <c r="J1038" s="73" t="s">
        <v>2009</v>
      </c>
      <c r="K1038" s="173"/>
      <c r="L1038" s="172">
        <f>_xlfn.XLOOKUP($J1038,Key!$M:$M,Key!$N:$N)</f>
        <v>1.1299999999999999</v>
      </c>
    </row>
    <row r="1039" spans="2:12" ht="15" customHeight="1" x14ac:dyDescent="0.25">
      <c r="B1039" s="70" t="s">
        <v>1524</v>
      </c>
      <c r="C1039" s="70" t="s">
        <v>6</v>
      </c>
      <c r="D1039" s="70" t="s">
        <v>1525</v>
      </c>
      <c r="E1039" s="70" t="s">
        <v>1526</v>
      </c>
      <c r="F1039" s="71">
        <v>0.84789999999999999</v>
      </c>
      <c r="G1039" s="72">
        <v>7.57</v>
      </c>
      <c r="H1039" s="72">
        <v>6.64</v>
      </c>
      <c r="I1039" s="70" t="s">
        <v>2008</v>
      </c>
      <c r="J1039" s="70" t="s">
        <v>2009</v>
      </c>
      <c r="L1039" s="171">
        <f>_xlfn.XLOOKUP($J1039,Key!$M:$M,Key!$N:$N)</f>
        <v>1.1299999999999999</v>
      </c>
    </row>
    <row r="1040" spans="2:12" ht="15" customHeight="1" x14ac:dyDescent="0.25">
      <c r="B1040" s="70" t="s">
        <v>1524</v>
      </c>
      <c r="C1040" s="70" t="s">
        <v>9</v>
      </c>
      <c r="D1040" s="70" t="s">
        <v>1527</v>
      </c>
      <c r="E1040" s="70" t="s">
        <v>1526</v>
      </c>
      <c r="F1040" s="71">
        <v>1.2804</v>
      </c>
      <c r="G1040" s="72">
        <v>10.73</v>
      </c>
      <c r="H1040" s="72">
        <v>9.08</v>
      </c>
      <c r="I1040" s="70" t="s">
        <v>2008</v>
      </c>
      <c r="J1040" s="70" t="s">
        <v>2009</v>
      </c>
      <c r="L1040" s="171">
        <f>_xlfn.XLOOKUP($J1040,Key!$M:$M,Key!$N:$N)</f>
        <v>1.1299999999999999</v>
      </c>
    </row>
    <row r="1041" spans="2:12" ht="15" customHeight="1" x14ac:dyDescent="0.25">
      <c r="B1041" s="70" t="s">
        <v>1524</v>
      </c>
      <c r="C1041" s="70" t="s">
        <v>11</v>
      </c>
      <c r="D1041" s="70" t="s">
        <v>1528</v>
      </c>
      <c r="E1041" s="70" t="s">
        <v>1526</v>
      </c>
      <c r="F1041" s="71">
        <v>2.5876000000000001</v>
      </c>
      <c r="G1041" s="72">
        <v>19.55</v>
      </c>
      <c r="H1041" s="72">
        <v>12.99</v>
      </c>
      <c r="I1041" s="70" t="s">
        <v>2008</v>
      </c>
      <c r="J1041" s="70" t="s">
        <v>2009</v>
      </c>
      <c r="L1041" s="171">
        <f>_xlfn.XLOOKUP($J1041,Key!$M:$M,Key!$N:$N)</f>
        <v>1.1299999999999999</v>
      </c>
    </row>
    <row r="1042" spans="2:12" s="3" customFormat="1" ht="15" customHeight="1" x14ac:dyDescent="0.25">
      <c r="B1042" s="73" t="s">
        <v>1524</v>
      </c>
      <c r="C1042" s="73" t="s">
        <v>13</v>
      </c>
      <c r="D1042" s="73" t="s">
        <v>1529</v>
      </c>
      <c r="E1042" s="73" t="s">
        <v>1526</v>
      </c>
      <c r="F1042" s="74">
        <v>3.7583000000000002</v>
      </c>
      <c r="G1042" s="75">
        <v>28.35</v>
      </c>
      <c r="H1042" s="75">
        <v>17.309999999999999</v>
      </c>
      <c r="I1042" s="73" t="s">
        <v>2008</v>
      </c>
      <c r="J1042" s="73" t="s">
        <v>2009</v>
      </c>
      <c r="K1042" s="173"/>
      <c r="L1042" s="172">
        <f>_xlfn.XLOOKUP($J1042,Key!$M:$M,Key!$N:$N)</f>
        <v>1.1299999999999999</v>
      </c>
    </row>
    <row r="1043" spans="2:12" ht="15" customHeight="1" x14ac:dyDescent="0.25">
      <c r="B1043" s="70" t="s">
        <v>1530</v>
      </c>
      <c r="C1043" s="70" t="s">
        <v>6</v>
      </c>
      <c r="D1043" s="70" t="s">
        <v>1531</v>
      </c>
      <c r="E1043" s="70" t="s">
        <v>1532</v>
      </c>
      <c r="F1043" s="71">
        <v>0.13730000000000001</v>
      </c>
      <c r="G1043" s="72">
        <v>2.1</v>
      </c>
      <c r="H1043" s="72">
        <v>1.19</v>
      </c>
      <c r="I1043" s="70" t="s">
        <v>2008</v>
      </c>
      <c r="J1043" s="70" t="s">
        <v>2009</v>
      </c>
      <c r="L1043" s="171">
        <f>_xlfn.XLOOKUP($J1043,Key!$M:$M,Key!$N:$N)</f>
        <v>1.1299999999999999</v>
      </c>
    </row>
    <row r="1044" spans="2:12" ht="15" customHeight="1" x14ac:dyDescent="0.25">
      <c r="B1044" s="70" t="s">
        <v>1530</v>
      </c>
      <c r="C1044" s="70" t="s">
        <v>9</v>
      </c>
      <c r="D1044" s="70" t="s">
        <v>1533</v>
      </c>
      <c r="E1044" s="70" t="s">
        <v>1532</v>
      </c>
      <c r="F1044" s="71">
        <v>0.2271</v>
      </c>
      <c r="G1044" s="72">
        <v>2.91</v>
      </c>
      <c r="H1044" s="72">
        <v>3.22</v>
      </c>
      <c r="I1044" s="70" t="s">
        <v>2008</v>
      </c>
      <c r="J1044" s="70" t="s">
        <v>2009</v>
      </c>
      <c r="L1044" s="171">
        <f>_xlfn.XLOOKUP($J1044,Key!$M:$M,Key!$N:$N)</f>
        <v>1.1299999999999999</v>
      </c>
    </row>
    <row r="1045" spans="2:12" ht="15" customHeight="1" x14ac:dyDescent="0.25">
      <c r="B1045" s="70" t="s">
        <v>1530</v>
      </c>
      <c r="C1045" s="70" t="s">
        <v>11</v>
      </c>
      <c r="D1045" s="70" t="s">
        <v>1534</v>
      </c>
      <c r="E1045" s="70" t="s">
        <v>1532</v>
      </c>
      <c r="F1045" s="71">
        <v>0.64280000000000004</v>
      </c>
      <c r="G1045" s="72">
        <v>6.07</v>
      </c>
      <c r="H1045" s="72">
        <v>6.09</v>
      </c>
      <c r="I1045" s="70" t="s">
        <v>2008</v>
      </c>
      <c r="J1045" s="70" t="s">
        <v>2009</v>
      </c>
      <c r="L1045" s="171">
        <f>_xlfn.XLOOKUP($J1045,Key!$M:$M,Key!$N:$N)</f>
        <v>1.1299999999999999</v>
      </c>
    </row>
    <row r="1046" spans="2:12" s="3" customFormat="1" ht="15" customHeight="1" x14ac:dyDescent="0.25">
      <c r="B1046" s="73" t="s">
        <v>1530</v>
      </c>
      <c r="C1046" s="73" t="s">
        <v>13</v>
      </c>
      <c r="D1046" s="73" t="s">
        <v>1535</v>
      </c>
      <c r="E1046" s="73" t="s">
        <v>1532</v>
      </c>
      <c r="F1046" s="74">
        <v>2.0367000000000002</v>
      </c>
      <c r="G1046" s="75">
        <v>10.77</v>
      </c>
      <c r="H1046" s="75">
        <v>12.28</v>
      </c>
      <c r="I1046" s="73" t="s">
        <v>2008</v>
      </c>
      <c r="J1046" s="73" t="s">
        <v>2009</v>
      </c>
      <c r="K1046" s="173"/>
      <c r="L1046" s="172">
        <f>_xlfn.XLOOKUP($J1046,Key!$M:$M,Key!$N:$N)</f>
        <v>1.1299999999999999</v>
      </c>
    </row>
    <row r="1047" spans="2:12" ht="15" customHeight="1" x14ac:dyDescent="0.25">
      <c r="B1047" s="70" t="s">
        <v>1536</v>
      </c>
      <c r="C1047" s="70" t="s">
        <v>6</v>
      </c>
      <c r="D1047" s="70" t="s">
        <v>1537</v>
      </c>
      <c r="E1047" s="70" t="s">
        <v>1538</v>
      </c>
      <c r="F1047" s="71">
        <v>2.1435</v>
      </c>
      <c r="G1047" s="72">
        <v>4.05</v>
      </c>
      <c r="H1047" s="72">
        <v>3.5</v>
      </c>
      <c r="I1047" s="70" t="s">
        <v>2008</v>
      </c>
      <c r="J1047" s="70" t="s">
        <v>2009</v>
      </c>
      <c r="L1047" s="171">
        <f>_xlfn.XLOOKUP($J1047,Key!$M:$M,Key!$N:$N)</f>
        <v>1.1299999999999999</v>
      </c>
    </row>
    <row r="1048" spans="2:12" ht="15" customHeight="1" x14ac:dyDescent="0.25">
      <c r="B1048" s="70" t="s">
        <v>1536</v>
      </c>
      <c r="C1048" s="70" t="s">
        <v>9</v>
      </c>
      <c r="D1048" s="70" t="s">
        <v>1539</v>
      </c>
      <c r="E1048" s="70" t="s">
        <v>1538</v>
      </c>
      <c r="F1048" s="71">
        <v>3.7707000000000002</v>
      </c>
      <c r="G1048" s="72">
        <v>10.4</v>
      </c>
      <c r="H1048" s="72">
        <v>5.2</v>
      </c>
      <c r="I1048" s="70" t="s">
        <v>2008</v>
      </c>
      <c r="J1048" s="70" t="s">
        <v>2009</v>
      </c>
      <c r="L1048" s="171">
        <f>_xlfn.XLOOKUP($J1048,Key!$M:$M,Key!$N:$N)</f>
        <v>1.1299999999999999</v>
      </c>
    </row>
    <row r="1049" spans="2:12" ht="15" customHeight="1" x14ac:dyDescent="0.25">
      <c r="B1049" s="70" t="s">
        <v>1536</v>
      </c>
      <c r="C1049" s="70" t="s">
        <v>11</v>
      </c>
      <c r="D1049" s="70" t="s">
        <v>1540</v>
      </c>
      <c r="E1049" s="70" t="s">
        <v>1538</v>
      </c>
      <c r="F1049" s="71">
        <v>9.5726999999999993</v>
      </c>
      <c r="G1049" s="72">
        <v>20.69</v>
      </c>
      <c r="H1049" s="72">
        <v>15.06</v>
      </c>
      <c r="I1049" s="70" t="s">
        <v>2008</v>
      </c>
      <c r="J1049" s="70" t="s">
        <v>2009</v>
      </c>
      <c r="L1049" s="171">
        <f>_xlfn.XLOOKUP($J1049,Key!$M:$M,Key!$N:$N)</f>
        <v>1.1299999999999999</v>
      </c>
    </row>
    <row r="1050" spans="2:12" s="3" customFormat="1" ht="15" customHeight="1" x14ac:dyDescent="0.25">
      <c r="B1050" s="73" t="s">
        <v>1536</v>
      </c>
      <c r="C1050" s="73" t="s">
        <v>13</v>
      </c>
      <c r="D1050" s="73" t="s">
        <v>1541</v>
      </c>
      <c r="E1050" s="73" t="s">
        <v>1538</v>
      </c>
      <c r="F1050" s="74">
        <v>17.626000000000001</v>
      </c>
      <c r="G1050" s="75">
        <v>39.65</v>
      </c>
      <c r="H1050" s="75">
        <v>28.9</v>
      </c>
      <c r="I1050" s="73" t="s">
        <v>2008</v>
      </c>
      <c r="J1050" s="73" t="s">
        <v>2009</v>
      </c>
      <c r="K1050" s="173"/>
      <c r="L1050" s="172">
        <f>_xlfn.XLOOKUP($J1050,Key!$M:$M,Key!$N:$N)</f>
        <v>1.1299999999999999</v>
      </c>
    </row>
    <row r="1051" spans="2:12" ht="15" customHeight="1" x14ac:dyDescent="0.25">
      <c r="B1051" s="70" t="s">
        <v>1542</v>
      </c>
      <c r="C1051" s="70" t="s">
        <v>6</v>
      </c>
      <c r="D1051" s="70" t="s">
        <v>1543</v>
      </c>
      <c r="E1051" s="70" t="s">
        <v>1544</v>
      </c>
      <c r="F1051" s="71">
        <v>0.40899999999999997</v>
      </c>
      <c r="G1051" s="72">
        <v>3.46</v>
      </c>
      <c r="H1051" s="72">
        <v>3.1</v>
      </c>
      <c r="I1051" s="70" t="s">
        <v>2008</v>
      </c>
      <c r="J1051" s="70" t="s">
        <v>2009</v>
      </c>
      <c r="L1051" s="171">
        <f>_xlfn.XLOOKUP($J1051,Key!$M:$M,Key!$N:$N)</f>
        <v>1.1299999999999999</v>
      </c>
    </row>
    <row r="1052" spans="2:12" ht="15" customHeight="1" x14ac:dyDescent="0.25">
      <c r="B1052" s="70" t="s">
        <v>1542</v>
      </c>
      <c r="C1052" s="70" t="s">
        <v>9</v>
      </c>
      <c r="D1052" s="70" t="s">
        <v>1545</v>
      </c>
      <c r="E1052" s="70" t="s">
        <v>1544</v>
      </c>
      <c r="F1052" s="71">
        <v>3.0398000000000001</v>
      </c>
      <c r="G1052" s="72">
        <v>12.65</v>
      </c>
      <c r="H1052" s="72">
        <v>11.6</v>
      </c>
      <c r="I1052" s="70" t="s">
        <v>2008</v>
      </c>
      <c r="J1052" s="70" t="s">
        <v>2009</v>
      </c>
      <c r="L1052" s="171">
        <f>_xlfn.XLOOKUP($J1052,Key!$M:$M,Key!$N:$N)</f>
        <v>1.1299999999999999</v>
      </c>
    </row>
    <row r="1053" spans="2:12" ht="15" customHeight="1" x14ac:dyDescent="0.25">
      <c r="B1053" s="70" t="s">
        <v>1542</v>
      </c>
      <c r="C1053" s="70" t="s">
        <v>11</v>
      </c>
      <c r="D1053" s="70" t="s">
        <v>1546</v>
      </c>
      <c r="E1053" s="70" t="s">
        <v>1544</v>
      </c>
      <c r="F1053" s="71">
        <v>5.7366000000000001</v>
      </c>
      <c r="G1053" s="72">
        <v>24.35</v>
      </c>
      <c r="H1053" s="72">
        <v>23.27</v>
      </c>
      <c r="I1053" s="70" t="s">
        <v>2008</v>
      </c>
      <c r="J1053" s="70" t="s">
        <v>2009</v>
      </c>
      <c r="L1053" s="171">
        <f>_xlfn.XLOOKUP($J1053,Key!$M:$M,Key!$N:$N)</f>
        <v>1.1299999999999999</v>
      </c>
    </row>
    <row r="1054" spans="2:12" s="3" customFormat="1" ht="15" customHeight="1" x14ac:dyDescent="0.25">
      <c r="B1054" s="73" t="s">
        <v>1542</v>
      </c>
      <c r="C1054" s="73" t="s">
        <v>13</v>
      </c>
      <c r="D1054" s="73" t="s">
        <v>1547</v>
      </c>
      <c r="E1054" s="73" t="s">
        <v>1544</v>
      </c>
      <c r="F1054" s="74">
        <v>20.742999999999999</v>
      </c>
      <c r="G1054" s="75">
        <v>73.94</v>
      </c>
      <c r="H1054" s="75">
        <v>39.71</v>
      </c>
      <c r="I1054" s="73" t="s">
        <v>2008</v>
      </c>
      <c r="J1054" s="73" t="s">
        <v>2009</v>
      </c>
      <c r="K1054" s="173"/>
      <c r="L1054" s="172">
        <f>_xlfn.XLOOKUP($J1054,Key!$M:$M,Key!$N:$N)</f>
        <v>1.1299999999999999</v>
      </c>
    </row>
    <row r="1055" spans="2:12" ht="15" customHeight="1" x14ac:dyDescent="0.25">
      <c r="B1055" s="70" t="s">
        <v>1548</v>
      </c>
      <c r="C1055" s="70" t="s">
        <v>6</v>
      </c>
      <c r="D1055" s="70" t="s">
        <v>1549</v>
      </c>
      <c r="E1055" s="70" t="s">
        <v>1550</v>
      </c>
      <c r="F1055" s="71">
        <v>0.17499999999999999</v>
      </c>
      <c r="G1055" s="72">
        <v>2.06</v>
      </c>
      <c r="H1055" s="72">
        <v>1.93</v>
      </c>
      <c r="I1055" s="70" t="s">
        <v>2008</v>
      </c>
      <c r="J1055" s="70" t="s">
        <v>2009</v>
      </c>
      <c r="L1055" s="171">
        <f>_xlfn.XLOOKUP($J1055,Key!$M:$M,Key!$N:$N)</f>
        <v>1.1299999999999999</v>
      </c>
    </row>
    <row r="1056" spans="2:12" ht="15" customHeight="1" x14ac:dyDescent="0.25">
      <c r="B1056" s="70" t="s">
        <v>1548</v>
      </c>
      <c r="C1056" s="70" t="s">
        <v>9</v>
      </c>
      <c r="D1056" s="70" t="s">
        <v>1551</v>
      </c>
      <c r="E1056" s="70" t="s">
        <v>1550</v>
      </c>
      <c r="F1056" s="71">
        <v>0.60440000000000005</v>
      </c>
      <c r="G1056" s="72">
        <v>4.5999999999999996</v>
      </c>
      <c r="H1056" s="72">
        <v>8.06</v>
      </c>
      <c r="I1056" s="70" t="s">
        <v>2008</v>
      </c>
      <c r="J1056" s="70" t="s">
        <v>2009</v>
      </c>
      <c r="L1056" s="171">
        <f>_xlfn.XLOOKUP($J1056,Key!$M:$M,Key!$N:$N)</f>
        <v>1.1299999999999999</v>
      </c>
    </row>
    <row r="1057" spans="2:12" ht="15" customHeight="1" x14ac:dyDescent="0.25">
      <c r="B1057" s="70" t="s">
        <v>1548</v>
      </c>
      <c r="C1057" s="70" t="s">
        <v>11</v>
      </c>
      <c r="D1057" s="70" t="s">
        <v>1552</v>
      </c>
      <c r="E1057" s="70" t="s">
        <v>1550</v>
      </c>
      <c r="F1057" s="71">
        <v>2.0356999999999998</v>
      </c>
      <c r="G1057" s="72">
        <v>11.34</v>
      </c>
      <c r="H1057" s="72">
        <v>13.35</v>
      </c>
      <c r="I1057" s="70" t="s">
        <v>2008</v>
      </c>
      <c r="J1057" s="70" t="s">
        <v>2009</v>
      </c>
      <c r="L1057" s="171">
        <f>_xlfn.XLOOKUP($J1057,Key!$M:$M,Key!$N:$N)</f>
        <v>1.1299999999999999</v>
      </c>
    </row>
    <row r="1058" spans="2:12" s="3" customFormat="1" ht="15" customHeight="1" x14ac:dyDescent="0.25">
      <c r="B1058" s="73" t="s">
        <v>1548</v>
      </c>
      <c r="C1058" s="73" t="s">
        <v>13</v>
      </c>
      <c r="D1058" s="73" t="s">
        <v>1553</v>
      </c>
      <c r="E1058" s="73" t="s">
        <v>1550</v>
      </c>
      <c r="F1058" s="74">
        <v>6.8990999999999998</v>
      </c>
      <c r="G1058" s="75">
        <v>25.36</v>
      </c>
      <c r="H1058" s="75">
        <v>18.5</v>
      </c>
      <c r="I1058" s="73" t="s">
        <v>2008</v>
      </c>
      <c r="J1058" s="73" t="s">
        <v>2009</v>
      </c>
      <c r="K1058" s="173"/>
      <c r="L1058" s="172">
        <f>_xlfn.XLOOKUP($J1058,Key!$M:$M,Key!$N:$N)</f>
        <v>1.1299999999999999</v>
      </c>
    </row>
    <row r="1059" spans="2:12" ht="15" customHeight="1" x14ac:dyDescent="0.25">
      <c r="B1059" s="70" t="s">
        <v>1554</v>
      </c>
      <c r="C1059" s="70" t="s">
        <v>6</v>
      </c>
      <c r="D1059" s="70" t="s">
        <v>1555</v>
      </c>
      <c r="E1059" s="70" t="s">
        <v>1556</v>
      </c>
      <c r="F1059" s="71">
        <v>0.51419999999999999</v>
      </c>
      <c r="G1059" s="72">
        <v>3.67</v>
      </c>
      <c r="H1059" s="72">
        <v>3.37</v>
      </c>
      <c r="I1059" s="70" t="s">
        <v>2008</v>
      </c>
      <c r="J1059" s="70" t="s">
        <v>2009</v>
      </c>
      <c r="L1059" s="171">
        <f>_xlfn.XLOOKUP($J1059,Key!$M:$M,Key!$N:$N)</f>
        <v>1.1299999999999999</v>
      </c>
    </row>
    <row r="1060" spans="2:12" ht="15" customHeight="1" x14ac:dyDescent="0.25">
      <c r="B1060" s="70" t="s">
        <v>1554</v>
      </c>
      <c r="C1060" s="70" t="s">
        <v>9</v>
      </c>
      <c r="D1060" s="70" t="s">
        <v>1557</v>
      </c>
      <c r="E1060" s="70" t="s">
        <v>1556</v>
      </c>
      <c r="F1060" s="71">
        <v>0.8599</v>
      </c>
      <c r="G1060" s="72">
        <v>5.37</v>
      </c>
      <c r="H1060" s="72">
        <v>6.13</v>
      </c>
      <c r="I1060" s="70" t="s">
        <v>2008</v>
      </c>
      <c r="J1060" s="70" t="s">
        <v>2009</v>
      </c>
      <c r="L1060" s="171">
        <f>_xlfn.XLOOKUP($J1060,Key!$M:$M,Key!$N:$N)</f>
        <v>1.1299999999999999</v>
      </c>
    </row>
    <row r="1061" spans="2:12" ht="15" customHeight="1" x14ac:dyDescent="0.25">
      <c r="B1061" s="70" t="s">
        <v>1554</v>
      </c>
      <c r="C1061" s="70" t="s">
        <v>11</v>
      </c>
      <c r="D1061" s="70" t="s">
        <v>1558</v>
      </c>
      <c r="E1061" s="70" t="s">
        <v>1556</v>
      </c>
      <c r="F1061" s="71">
        <v>1.9221999999999999</v>
      </c>
      <c r="G1061" s="72">
        <v>9.91</v>
      </c>
      <c r="H1061" s="72">
        <v>10.78</v>
      </c>
      <c r="I1061" s="70" t="s">
        <v>2008</v>
      </c>
      <c r="J1061" s="70" t="s">
        <v>2009</v>
      </c>
      <c r="L1061" s="171">
        <f>_xlfn.XLOOKUP($J1061,Key!$M:$M,Key!$N:$N)</f>
        <v>1.1299999999999999</v>
      </c>
    </row>
    <row r="1062" spans="2:12" s="3" customFormat="1" ht="15" customHeight="1" x14ac:dyDescent="0.25">
      <c r="B1062" s="73" t="s">
        <v>1554</v>
      </c>
      <c r="C1062" s="73" t="s">
        <v>13</v>
      </c>
      <c r="D1062" s="73" t="s">
        <v>1559</v>
      </c>
      <c r="E1062" s="73" t="s">
        <v>1556</v>
      </c>
      <c r="F1062" s="74">
        <v>3.9079999999999999</v>
      </c>
      <c r="G1062" s="75">
        <v>13.44</v>
      </c>
      <c r="H1062" s="75">
        <v>15.12</v>
      </c>
      <c r="I1062" s="73" t="s">
        <v>2008</v>
      </c>
      <c r="J1062" s="73" t="s">
        <v>2009</v>
      </c>
      <c r="K1062" s="173"/>
      <c r="L1062" s="172">
        <f>_xlfn.XLOOKUP($J1062,Key!$M:$M,Key!$N:$N)</f>
        <v>1.1299999999999999</v>
      </c>
    </row>
    <row r="1063" spans="2:12" ht="15" customHeight="1" x14ac:dyDescent="0.25">
      <c r="B1063" s="70" t="s">
        <v>1560</v>
      </c>
      <c r="C1063" s="70" t="s">
        <v>6</v>
      </c>
      <c r="D1063" s="70" t="s">
        <v>1561</v>
      </c>
      <c r="E1063" s="70" t="s">
        <v>1562</v>
      </c>
      <c r="F1063" s="71">
        <v>0.504</v>
      </c>
      <c r="G1063" s="72">
        <v>4.53</v>
      </c>
      <c r="H1063" s="72">
        <v>3.77</v>
      </c>
      <c r="I1063" s="70" t="s">
        <v>2008</v>
      </c>
      <c r="J1063" s="70" t="s">
        <v>2009</v>
      </c>
      <c r="L1063" s="171">
        <f>_xlfn.XLOOKUP($J1063,Key!$M:$M,Key!$N:$N)</f>
        <v>1.1299999999999999</v>
      </c>
    </row>
    <row r="1064" spans="2:12" ht="15" customHeight="1" x14ac:dyDescent="0.25">
      <c r="B1064" s="70" t="s">
        <v>1560</v>
      </c>
      <c r="C1064" s="70" t="s">
        <v>9</v>
      </c>
      <c r="D1064" s="70" t="s">
        <v>1563</v>
      </c>
      <c r="E1064" s="70" t="s">
        <v>1562</v>
      </c>
      <c r="F1064" s="71">
        <v>0.79569999999999996</v>
      </c>
      <c r="G1064" s="72">
        <v>6.24</v>
      </c>
      <c r="H1064" s="72">
        <v>6.44</v>
      </c>
      <c r="I1064" s="70" t="s">
        <v>2008</v>
      </c>
      <c r="J1064" s="70" t="s">
        <v>2009</v>
      </c>
      <c r="L1064" s="171">
        <f>_xlfn.XLOOKUP($J1064,Key!$M:$M,Key!$N:$N)</f>
        <v>1.1299999999999999</v>
      </c>
    </row>
    <row r="1065" spans="2:12" ht="15" customHeight="1" x14ac:dyDescent="0.25">
      <c r="B1065" s="70" t="s">
        <v>1560</v>
      </c>
      <c r="C1065" s="70" t="s">
        <v>11</v>
      </c>
      <c r="D1065" s="70" t="s">
        <v>1564</v>
      </c>
      <c r="E1065" s="70" t="s">
        <v>1562</v>
      </c>
      <c r="F1065" s="71">
        <v>2.0594000000000001</v>
      </c>
      <c r="G1065" s="72">
        <v>13.42</v>
      </c>
      <c r="H1065" s="72">
        <v>11.35</v>
      </c>
      <c r="I1065" s="70" t="s">
        <v>2008</v>
      </c>
      <c r="J1065" s="70" t="s">
        <v>2009</v>
      </c>
      <c r="L1065" s="171">
        <f>_xlfn.XLOOKUP($J1065,Key!$M:$M,Key!$N:$N)</f>
        <v>1.1299999999999999</v>
      </c>
    </row>
    <row r="1066" spans="2:12" s="3" customFormat="1" ht="15" customHeight="1" x14ac:dyDescent="0.25">
      <c r="B1066" s="73" t="s">
        <v>1560</v>
      </c>
      <c r="C1066" s="73" t="s">
        <v>13</v>
      </c>
      <c r="D1066" s="73" t="s">
        <v>1565</v>
      </c>
      <c r="E1066" s="73" t="s">
        <v>1562</v>
      </c>
      <c r="F1066" s="74">
        <v>2.5356999999999998</v>
      </c>
      <c r="G1066" s="75">
        <v>15.24</v>
      </c>
      <c r="H1066" s="75">
        <v>11.13</v>
      </c>
      <c r="I1066" s="73" t="s">
        <v>2008</v>
      </c>
      <c r="J1066" s="73" t="s">
        <v>2009</v>
      </c>
      <c r="K1066" s="173"/>
      <c r="L1066" s="172">
        <f>_xlfn.XLOOKUP($J1066,Key!$M:$M,Key!$N:$N)</f>
        <v>1.1299999999999999</v>
      </c>
    </row>
    <row r="1067" spans="2:12" ht="15" customHeight="1" x14ac:dyDescent="0.25">
      <c r="B1067" s="70" t="s">
        <v>1566</v>
      </c>
      <c r="C1067" s="70" t="s">
        <v>6</v>
      </c>
      <c r="D1067" s="70" t="s">
        <v>1567</v>
      </c>
      <c r="E1067" s="70" t="s">
        <v>1568</v>
      </c>
      <c r="F1067" s="71">
        <v>0.2445</v>
      </c>
      <c r="G1067" s="72">
        <v>2.57</v>
      </c>
      <c r="H1067" s="72">
        <v>2.2400000000000002</v>
      </c>
      <c r="I1067" s="70" t="s">
        <v>2008</v>
      </c>
      <c r="J1067" s="70" t="s">
        <v>2009</v>
      </c>
      <c r="L1067" s="171">
        <f>_xlfn.XLOOKUP($J1067,Key!$M:$M,Key!$N:$N)</f>
        <v>1.1299999999999999</v>
      </c>
    </row>
    <row r="1068" spans="2:12" ht="15" customHeight="1" x14ac:dyDescent="0.25">
      <c r="B1068" s="70" t="s">
        <v>1566</v>
      </c>
      <c r="C1068" s="70" t="s">
        <v>9</v>
      </c>
      <c r="D1068" s="70" t="s">
        <v>1569</v>
      </c>
      <c r="E1068" s="70" t="s">
        <v>1568</v>
      </c>
      <c r="F1068" s="71">
        <v>0.435</v>
      </c>
      <c r="G1068" s="72">
        <v>4.03</v>
      </c>
      <c r="H1068" s="72">
        <v>6.9</v>
      </c>
      <c r="I1068" s="70" t="s">
        <v>2008</v>
      </c>
      <c r="J1068" s="70" t="s">
        <v>2009</v>
      </c>
      <c r="L1068" s="171">
        <f>_xlfn.XLOOKUP($J1068,Key!$M:$M,Key!$N:$N)</f>
        <v>1.1299999999999999</v>
      </c>
    </row>
    <row r="1069" spans="2:12" ht="15" customHeight="1" x14ac:dyDescent="0.25">
      <c r="B1069" s="70" t="s">
        <v>1566</v>
      </c>
      <c r="C1069" s="70" t="s">
        <v>11</v>
      </c>
      <c r="D1069" s="70" t="s">
        <v>1570</v>
      </c>
      <c r="E1069" s="70" t="s">
        <v>1568</v>
      </c>
      <c r="F1069" s="71">
        <v>1.5338000000000001</v>
      </c>
      <c r="G1069" s="72">
        <v>10.31</v>
      </c>
      <c r="H1069" s="72">
        <v>11.26</v>
      </c>
      <c r="I1069" s="70" t="s">
        <v>2008</v>
      </c>
      <c r="J1069" s="70" t="s">
        <v>2009</v>
      </c>
      <c r="L1069" s="171">
        <f>_xlfn.XLOOKUP($J1069,Key!$M:$M,Key!$N:$N)</f>
        <v>1.1299999999999999</v>
      </c>
    </row>
    <row r="1070" spans="2:12" s="3" customFormat="1" ht="15" customHeight="1" x14ac:dyDescent="0.25">
      <c r="B1070" s="73" t="s">
        <v>1566</v>
      </c>
      <c r="C1070" s="73" t="s">
        <v>13</v>
      </c>
      <c r="D1070" s="73" t="s">
        <v>1571</v>
      </c>
      <c r="E1070" s="73" t="s">
        <v>1568</v>
      </c>
      <c r="F1070" s="74">
        <v>2.1983999999999999</v>
      </c>
      <c r="G1070" s="75">
        <v>10.31</v>
      </c>
      <c r="H1070" s="75">
        <v>11.31</v>
      </c>
      <c r="I1070" s="73" t="s">
        <v>2008</v>
      </c>
      <c r="J1070" s="73" t="s">
        <v>2009</v>
      </c>
      <c r="K1070" s="173"/>
      <c r="L1070" s="172">
        <f>_xlfn.XLOOKUP($J1070,Key!$M:$M,Key!$N:$N)</f>
        <v>1.1299999999999999</v>
      </c>
    </row>
    <row r="1071" spans="2:12" ht="15" customHeight="1" x14ac:dyDescent="0.25">
      <c r="B1071" s="70" t="s">
        <v>1572</v>
      </c>
      <c r="C1071" s="70" t="s">
        <v>6</v>
      </c>
      <c r="D1071" s="70" t="s">
        <v>1573</v>
      </c>
      <c r="E1071" s="70" t="s">
        <v>1574</v>
      </c>
      <c r="F1071" s="71">
        <v>0.1031</v>
      </c>
      <c r="G1071" s="72">
        <v>1.65</v>
      </c>
      <c r="H1071" s="72">
        <v>0.72</v>
      </c>
      <c r="I1071" s="70" t="s">
        <v>2008</v>
      </c>
      <c r="J1071" s="70" t="s">
        <v>2009</v>
      </c>
      <c r="L1071" s="171">
        <f>_xlfn.XLOOKUP($J1071,Key!$M:$M,Key!$N:$N)</f>
        <v>1.1299999999999999</v>
      </c>
    </row>
    <row r="1072" spans="2:12" ht="15" customHeight="1" x14ac:dyDescent="0.25">
      <c r="B1072" s="70" t="s">
        <v>1572</v>
      </c>
      <c r="C1072" s="70" t="s">
        <v>9</v>
      </c>
      <c r="D1072" s="70" t="s">
        <v>1575</v>
      </c>
      <c r="E1072" s="70" t="s">
        <v>1574</v>
      </c>
      <c r="F1072" s="71">
        <v>0.14149999999999999</v>
      </c>
      <c r="G1072" s="72">
        <v>2</v>
      </c>
      <c r="H1072" s="72">
        <v>1.17</v>
      </c>
      <c r="I1072" s="70" t="s">
        <v>2008</v>
      </c>
      <c r="J1072" s="70" t="s">
        <v>2009</v>
      </c>
      <c r="L1072" s="171">
        <f>_xlfn.XLOOKUP($J1072,Key!$M:$M,Key!$N:$N)</f>
        <v>1.1299999999999999</v>
      </c>
    </row>
    <row r="1073" spans="2:12" ht="15" customHeight="1" x14ac:dyDescent="0.25">
      <c r="B1073" s="70" t="s">
        <v>1572</v>
      </c>
      <c r="C1073" s="70" t="s">
        <v>11</v>
      </c>
      <c r="D1073" s="70" t="s">
        <v>1576</v>
      </c>
      <c r="E1073" s="70" t="s">
        <v>1574</v>
      </c>
      <c r="F1073" s="71">
        <v>0.26440000000000002</v>
      </c>
      <c r="G1073" s="72">
        <v>2.72</v>
      </c>
      <c r="H1073" s="72">
        <v>2.69</v>
      </c>
      <c r="I1073" s="70" t="s">
        <v>2008</v>
      </c>
      <c r="J1073" s="70" t="s">
        <v>2009</v>
      </c>
      <c r="L1073" s="171">
        <f>_xlfn.XLOOKUP($J1073,Key!$M:$M,Key!$N:$N)</f>
        <v>1.1299999999999999</v>
      </c>
    </row>
    <row r="1074" spans="2:12" s="3" customFormat="1" ht="15" customHeight="1" x14ac:dyDescent="0.25">
      <c r="B1074" s="73" t="s">
        <v>1572</v>
      </c>
      <c r="C1074" s="73" t="s">
        <v>13</v>
      </c>
      <c r="D1074" s="73" t="s">
        <v>1577</v>
      </c>
      <c r="E1074" s="73" t="s">
        <v>1574</v>
      </c>
      <c r="F1074" s="74">
        <v>1.897</v>
      </c>
      <c r="G1074" s="75">
        <v>7.14</v>
      </c>
      <c r="H1074" s="75">
        <v>9.9</v>
      </c>
      <c r="I1074" s="73" t="s">
        <v>2008</v>
      </c>
      <c r="J1074" s="73" t="s">
        <v>2009</v>
      </c>
      <c r="K1074" s="173"/>
      <c r="L1074" s="172">
        <f>_xlfn.XLOOKUP($J1074,Key!$M:$M,Key!$N:$N)</f>
        <v>1.1299999999999999</v>
      </c>
    </row>
    <row r="1075" spans="2:12" ht="15" customHeight="1" x14ac:dyDescent="0.25">
      <c r="B1075" s="70" t="s">
        <v>1578</v>
      </c>
      <c r="C1075" s="70" t="s">
        <v>6</v>
      </c>
      <c r="D1075" s="70" t="s">
        <v>1579</v>
      </c>
      <c r="E1075" s="70" t="s">
        <v>2267</v>
      </c>
      <c r="F1075" s="71">
        <v>1.4185000000000001</v>
      </c>
      <c r="G1075" s="72">
        <v>2.42</v>
      </c>
      <c r="H1075" s="72">
        <v>2.1800000000000002</v>
      </c>
      <c r="I1075" s="70" t="s">
        <v>1986</v>
      </c>
      <c r="J1075" s="70" t="s">
        <v>1987</v>
      </c>
      <c r="L1075" s="171">
        <f>_xlfn.XLOOKUP($J1075,Key!$M:$M,Key!$N:$N)</f>
        <v>1</v>
      </c>
    </row>
    <row r="1076" spans="2:12" ht="15" customHeight="1" x14ac:dyDescent="0.25">
      <c r="B1076" s="70" t="s">
        <v>1578</v>
      </c>
      <c r="C1076" s="70" t="s">
        <v>9</v>
      </c>
      <c r="D1076" s="70" t="s">
        <v>1580</v>
      </c>
      <c r="E1076" s="70" t="s">
        <v>2267</v>
      </c>
      <c r="F1076" s="71">
        <v>1.9540999999999999</v>
      </c>
      <c r="G1076" s="72">
        <v>4.28</v>
      </c>
      <c r="H1076" s="72">
        <v>3.77</v>
      </c>
      <c r="I1076" s="70" t="s">
        <v>1986</v>
      </c>
      <c r="J1076" s="70" t="s">
        <v>1987</v>
      </c>
      <c r="L1076" s="171">
        <f>_xlfn.XLOOKUP($J1076,Key!$M:$M,Key!$N:$N)</f>
        <v>1</v>
      </c>
    </row>
    <row r="1077" spans="2:12" ht="15" customHeight="1" x14ac:dyDescent="0.25">
      <c r="B1077" s="70" t="s">
        <v>1578</v>
      </c>
      <c r="C1077" s="70" t="s">
        <v>11</v>
      </c>
      <c r="D1077" s="70" t="s">
        <v>1581</v>
      </c>
      <c r="E1077" s="70" t="s">
        <v>2267</v>
      </c>
      <c r="F1077" s="71">
        <v>2.5632999999999999</v>
      </c>
      <c r="G1077" s="72">
        <v>6.02</v>
      </c>
      <c r="H1077" s="72">
        <v>5.49</v>
      </c>
      <c r="I1077" s="70" t="s">
        <v>1986</v>
      </c>
      <c r="J1077" s="70" t="s">
        <v>1987</v>
      </c>
      <c r="L1077" s="171">
        <f>_xlfn.XLOOKUP($J1077,Key!$M:$M,Key!$N:$N)</f>
        <v>1</v>
      </c>
    </row>
    <row r="1078" spans="2:12" s="3" customFormat="1" ht="15" customHeight="1" x14ac:dyDescent="0.25">
      <c r="B1078" s="73" t="s">
        <v>1578</v>
      </c>
      <c r="C1078" s="73" t="s">
        <v>13</v>
      </c>
      <c r="D1078" s="73" t="s">
        <v>1582</v>
      </c>
      <c r="E1078" s="73" t="s">
        <v>2267</v>
      </c>
      <c r="F1078" s="74">
        <v>4.0526999999999997</v>
      </c>
      <c r="G1078" s="75">
        <v>7.98</v>
      </c>
      <c r="H1078" s="75">
        <v>9.1999999999999993</v>
      </c>
      <c r="I1078" s="73" t="s">
        <v>1986</v>
      </c>
      <c r="J1078" s="73" t="s">
        <v>1987</v>
      </c>
      <c r="K1078" s="173"/>
      <c r="L1078" s="172">
        <f>_xlfn.XLOOKUP($J1078,Key!$M:$M,Key!$N:$N)</f>
        <v>1</v>
      </c>
    </row>
    <row r="1079" spans="2:12" ht="15" customHeight="1" x14ac:dyDescent="0.25">
      <c r="B1079" s="70" t="s">
        <v>1583</v>
      </c>
      <c r="C1079" s="70" t="s">
        <v>6</v>
      </c>
      <c r="D1079" s="70" t="s">
        <v>1584</v>
      </c>
      <c r="E1079" s="70" t="s">
        <v>1585</v>
      </c>
      <c r="F1079" s="71">
        <v>1.0973999999999999</v>
      </c>
      <c r="G1079" s="72">
        <v>2.0299999999999998</v>
      </c>
      <c r="H1079" s="72">
        <v>2.29</v>
      </c>
      <c r="I1079" s="70" t="s">
        <v>1986</v>
      </c>
      <c r="J1079" s="70" t="s">
        <v>1987</v>
      </c>
      <c r="L1079" s="171">
        <f>_xlfn.XLOOKUP($J1079,Key!$M:$M,Key!$N:$N)</f>
        <v>1</v>
      </c>
    </row>
    <row r="1080" spans="2:12" ht="15" customHeight="1" x14ac:dyDescent="0.25">
      <c r="B1080" s="70" t="s">
        <v>1583</v>
      </c>
      <c r="C1080" s="70" t="s">
        <v>9</v>
      </c>
      <c r="D1080" s="70" t="s">
        <v>1586</v>
      </c>
      <c r="E1080" s="70" t="s">
        <v>1585</v>
      </c>
      <c r="F1080" s="71">
        <v>1.5894999999999999</v>
      </c>
      <c r="G1080" s="72">
        <v>3.64</v>
      </c>
      <c r="H1080" s="72">
        <v>4.05</v>
      </c>
      <c r="I1080" s="70" t="s">
        <v>1986</v>
      </c>
      <c r="J1080" s="70" t="s">
        <v>1987</v>
      </c>
      <c r="L1080" s="171">
        <f>_xlfn.XLOOKUP($J1080,Key!$M:$M,Key!$N:$N)</f>
        <v>1</v>
      </c>
    </row>
    <row r="1081" spans="2:12" ht="15" customHeight="1" x14ac:dyDescent="0.25">
      <c r="B1081" s="70" t="s">
        <v>1583</v>
      </c>
      <c r="C1081" s="70" t="s">
        <v>11</v>
      </c>
      <c r="D1081" s="70" t="s">
        <v>1587</v>
      </c>
      <c r="E1081" s="70" t="s">
        <v>1585</v>
      </c>
      <c r="F1081" s="71">
        <v>2.1013000000000002</v>
      </c>
      <c r="G1081" s="72">
        <v>6.24</v>
      </c>
      <c r="H1081" s="72">
        <v>6.37</v>
      </c>
      <c r="I1081" s="70" t="s">
        <v>1986</v>
      </c>
      <c r="J1081" s="70" t="s">
        <v>1987</v>
      </c>
      <c r="L1081" s="171">
        <f>_xlfn.XLOOKUP($J1081,Key!$M:$M,Key!$N:$N)</f>
        <v>1</v>
      </c>
    </row>
    <row r="1082" spans="2:12" s="3" customFormat="1" ht="15" customHeight="1" x14ac:dyDescent="0.25">
      <c r="B1082" s="73" t="s">
        <v>1583</v>
      </c>
      <c r="C1082" s="73" t="s">
        <v>13</v>
      </c>
      <c r="D1082" s="73" t="s">
        <v>1588</v>
      </c>
      <c r="E1082" s="73" t="s">
        <v>1585</v>
      </c>
      <c r="F1082" s="74">
        <v>4.4545000000000003</v>
      </c>
      <c r="G1082" s="75">
        <v>14.07</v>
      </c>
      <c r="H1082" s="75">
        <v>10.119999999999999</v>
      </c>
      <c r="I1082" s="73" t="s">
        <v>1986</v>
      </c>
      <c r="J1082" s="73" t="s">
        <v>1987</v>
      </c>
      <c r="K1082" s="173"/>
      <c r="L1082" s="172">
        <f>_xlfn.XLOOKUP($J1082,Key!$M:$M,Key!$N:$N)</f>
        <v>1</v>
      </c>
    </row>
    <row r="1083" spans="2:12" ht="15" customHeight="1" x14ac:dyDescent="0.25">
      <c r="B1083" s="70" t="s">
        <v>1589</v>
      </c>
      <c r="C1083" s="70" t="s">
        <v>6</v>
      </c>
      <c r="D1083" s="70" t="s">
        <v>1590</v>
      </c>
      <c r="E1083" s="70" t="s">
        <v>1591</v>
      </c>
      <c r="F1083" s="71">
        <v>0.57030000000000003</v>
      </c>
      <c r="G1083" s="72">
        <v>2.4</v>
      </c>
      <c r="H1083" s="72">
        <v>2.0699999999999998</v>
      </c>
      <c r="I1083" s="70" t="s">
        <v>1988</v>
      </c>
      <c r="J1083" s="70" t="s">
        <v>2222</v>
      </c>
      <c r="L1083" s="171">
        <f>_xlfn.XLOOKUP($J1083,Key!$M:$M,Key!$N:$N)</f>
        <v>1.08</v>
      </c>
    </row>
    <row r="1084" spans="2:12" ht="15" customHeight="1" x14ac:dyDescent="0.25">
      <c r="B1084" s="70" t="s">
        <v>1589</v>
      </c>
      <c r="C1084" s="70" t="s">
        <v>9</v>
      </c>
      <c r="D1084" s="70" t="s">
        <v>1592</v>
      </c>
      <c r="E1084" s="70" t="s">
        <v>1591</v>
      </c>
      <c r="F1084" s="71">
        <v>0.7389</v>
      </c>
      <c r="G1084" s="72">
        <v>3.13</v>
      </c>
      <c r="H1084" s="72">
        <v>2.92</v>
      </c>
      <c r="I1084" s="70" t="s">
        <v>1988</v>
      </c>
      <c r="J1084" s="70" t="s">
        <v>2222</v>
      </c>
      <c r="L1084" s="171">
        <f>_xlfn.XLOOKUP($J1084,Key!$M:$M,Key!$N:$N)</f>
        <v>1.08</v>
      </c>
    </row>
    <row r="1085" spans="2:12" ht="15" customHeight="1" x14ac:dyDescent="0.25">
      <c r="B1085" s="70" t="s">
        <v>1589</v>
      </c>
      <c r="C1085" s="70" t="s">
        <v>11</v>
      </c>
      <c r="D1085" s="70" t="s">
        <v>1593</v>
      </c>
      <c r="E1085" s="70" t="s">
        <v>1591</v>
      </c>
      <c r="F1085" s="71">
        <v>1.1469</v>
      </c>
      <c r="G1085" s="72">
        <v>4.71</v>
      </c>
      <c r="H1085" s="72">
        <v>4.76</v>
      </c>
      <c r="I1085" s="70" t="s">
        <v>1988</v>
      </c>
      <c r="J1085" s="70" t="s">
        <v>2222</v>
      </c>
      <c r="L1085" s="171">
        <f>_xlfn.XLOOKUP($J1085,Key!$M:$M,Key!$N:$N)</f>
        <v>1.08</v>
      </c>
    </row>
    <row r="1086" spans="2:12" s="3" customFormat="1" ht="15" customHeight="1" x14ac:dyDescent="0.25">
      <c r="B1086" s="73" t="s">
        <v>1589</v>
      </c>
      <c r="C1086" s="73" t="s">
        <v>13</v>
      </c>
      <c r="D1086" s="73" t="s">
        <v>1594</v>
      </c>
      <c r="E1086" s="73" t="s">
        <v>1591</v>
      </c>
      <c r="F1086" s="74">
        <v>2.0985999999999998</v>
      </c>
      <c r="G1086" s="75">
        <v>7.62</v>
      </c>
      <c r="H1086" s="75">
        <v>8.35</v>
      </c>
      <c r="I1086" s="73" t="s">
        <v>1988</v>
      </c>
      <c r="J1086" s="73" t="s">
        <v>2222</v>
      </c>
      <c r="K1086" s="173"/>
      <c r="L1086" s="172">
        <f>_xlfn.XLOOKUP($J1086,Key!$M:$M,Key!$N:$N)</f>
        <v>1.08</v>
      </c>
    </row>
    <row r="1087" spans="2:12" ht="15" customHeight="1" x14ac:dyDescent="0.25">
      <c r="B1087" s="70" t="s">
        <v>1595</v>
      </c>
      <c r="C1087" s="70" t="s">
        <v>6</v>
      </c>
      <c r="D1087" s="70" t="s">
        <v>1596</v>
      </c>
      <c r="E1087" s="70" t="s">
        <v>1597</v>
      </c>
      <c r="F1087" s="71">
        <v>0.70289999999999997</v>
      </c>
      <c r="G1087" s="72">
        <v>2.89</v>
      </c>
      <c r="H1087" s="72">
        <v>2.68</v>
      </c>
      <c r="I1087" s="70" t="s">
        <v>1988</v>
      </c>
      <c r="J1087" s="70" t="s">
        <v>2222</v>
      </c>
      <c r="L1087" s="171">
        <f>_xlfn.XLOOKUP($J1087,Key!$M:$M,Key!$N:$N)</f>
        <v>1.08</v>
      </c>
    </row>
    <row r="1088" spans="2:12" ht="15" customHeight="1" x14ac:dyDescent="0.25">
      <c r="B1088" s="70" t="s">
        <v>1595</v>
      </c>
      <c r="C1088" s="70" t="s">
        <v>9</v>
      </c>
      <c r="D1088" s="70" t="s">
        <v>1598</v>
      </c>
      <c r="E1088" s="70" t="s">
        <v>1597</v>
      </c>
      <c r="F1088" s="71">
        <v>0.89200000000000002</v>
      </c>
      <c r="G1088" s="72">
        <v>2.89</v>
      </c>
      <c r="H1088" s="72">
        <v>3.15</v>
      </c>
      <c r="I1088" s="70" t="s">
        <v>1988</v>
      </c>
      <c r="J1088" s="70" t="s">
        <v>2222</v>
      </c>
      <c r="L1088" s="171">
        <f>_xlfn.XLOOKUP($J1088,Key!$M:$M,Key!$N:$N)</f>
        <v>1.08</v>
      </c>
    </row>
    <row r="1089" spans="2:12" ht="15" customHeight="1" x14ac:dyDescent="0.25">
      <c r="B1089" s="70" t="s">
        <v>1595</v>
      </c>
      <c r="C1089" s="70" t="s">
        <v>11</v>
      </c>
      <c r="D1089" s="70" t="s">
        <v>1599</v>
      </c>
      <c r="E1089" s="70" t="s">
        <v>1597</v>
      </c>
      <c r="F1089" s="71">
        <v>1.2961</v>
      </c>
      <c r="G1089" s="72">
        <v>4.03</v>
      </c>
      <c r="H1089" s="72">
        <v>5.03</v>
      </c>
      <c r="I1089" s="70" t="s">
        <v>1988</v>
      </c>
      <c r="J1089" s="70" t="s">
        <v>2222</v>
      </c>
      <c r="L1089" s="171">
        <f>_xlfn.XLOOKUP($J1089,Key!$M:$M,Key!$N:$N)</f>
        <v>1.08</v>
      </c>
    </row>
    <row r="1090" spans="2:12" s="3" customFormat="1" ht="15" customHeight="1" x14ac:dyDescent="0.25">
      <c r="B1090" s="73" t="s">
        <v>1595</v>
      </c>
      <c r="C1090" s="73" t="s">
        <v>13</v>
      </c>
      <c r="D1090" s="73" t="s">
        <v>1600</v>
      </c>
      <c r="E1090" s="73" t="s">
        <v>1597</v>
      </c>
      <c r="F1090" s="74">
        <v>2.2313999999999998</v>
      </c>
      <c r="G1090" s="75">
        <v>7.16</v>
      </c>
      <c r="H1090" s="75">
        <v>8.07</v>
      </c>
      <c r="I1090" s="73" t="s">
        <v>1988</v>
      </c>
      <c r="J1090" s="73" t="s">
        <v>2222</v>
      </c>
      <c r="K1090" s="173"/>
      <c r="L1090" s="172">
        <f>_xlfn.XLOOKUP($J1090,Key!$M:$M,Key!$N:$N)</f>
        <v>1.08</v>
      </c>
    </row>
    <row r="1091" spans="2:12" ht="15" customHeight="1" x14ac:dyDescent="0.25">
      <c r="B1091" s="70" t="s">
        <v>1601</v>
      </c>
      <c r="C1091" s="70" t="s">
        <v>6</v>
      </c>
      <c r="D1091" s="70" t="s">
        <v>1602</v>
      </c>
      <c r="E1091" s="70" t="s">
        <v>1603</v>
      </c>
      <c r="F1091" s="71">
        <v>0.52100000000000002</v>
      </c>
      <c r="G1091" s="72">
        <v>3.28</v>
      </c>
      <c r="H1091" s="72">
        <v>3.2</v>
      </c>
      <c r="I1091" s="70" t="s">
        <v>1988</v>
      </c>
      <c r="J1091" s="70" t="s">
        <v>2222</v>
      </c>
      <c r="L1091" s="171">
        <f>_xlfn.XLOOKUP($J1091,Key!$M:$M,Key!$N:$N)</f>
        <v>1.08</v>
      </c>
    </row>
    <row r="1092" spans="2:12" ht="15" customHeight="1" x14ac:dyDescent="0.25">
      <c r="B1092" s="70" t="s">
        <v>1601</v>
      </c>
      <c r="C1092" s="70" t="s">
        <v>9</v>
      </c>
      <c r="D1092" s="70" t="s">
        <v>1604</v>
      </c>
      <c r="E1092" s="70" t="s">
        <v>1603</v>
      </c>
      <c r="F1092" s="71">
        <v>0.70009999999999994</v>
      </c>
      <c r="G1092" s="72">
        <v>4.1900000000000004</v>
      </c>
      <c r="H1092" s="72">
        <v>4.17</v>
      </c>
      <c r="I1092" s="70" t="s">
        <v>1988</v>
      </c>
      <c r="J1092" s="70" t="s">
        <v>2222</v>
      </c>
      <c r="L1092" s="171">
        <f>_xlfn.XLOOKUP($J1092,Key!$M:$M,Key!$N:$N)</f>
        <v>1.08</v>
      </c>
    </row>
    <row r="1093" spans="2:12" ht="15" customHeight="1" x14ac:dyDescent="0.25">
      <c r="B1093" s="70" t="s">
        <v>1601</v>
      </c>
      <c r="C1093" s="70" t="s">
        <v>11</v>
      </c>
      <c r="D1093" s="70" t="s">
        <v>1605</v>
      </c>
      <c r="E1093" s="70" t="s">
        <v>1603</v>
      </c>
      <c r="F1093" s="71">
        <v>1.0972</v>
      </c>
      <c r="G1093" s="72">
        <v>5.77</v>
      </c>
      <c r="H1093" s="72">
        <v>5.84</v>
      </c>
      <c r="I1093" s="70" t="s">
        <v>1988</v>
      </c>
      <c r="J1093" s="70" t="s">
        <v>2222</v>
      </c>
      <c r="L1093" s="171">
        <f>_xlfn.XLOOKUP($J1093,Key!$M:$M,Key!$N:$N)</f>
        <v>1.08</v>
      </c>
    </row>
    <row r="1094" spans="2:12" s="3" customFormat="1" ht="15" customHeight="1" x14ac:dyDescent="0.25">
      <c r="B1094" s="73" t="s">
        <v>1601</v>
      </c>
      <c r="C1094" s="73" t="s">
        <v>13</v>
      </c>
      <c r="D1094" s="73" t="s">
        <v>1606</v>
      </c>
      <c r="E1094" s="73" t="s">
        <v>1603</v>
      </c>
      <c r="F1094" s="74">
        <v>2.0539000000000001</v>
      </c>
      <c r="G1094" s="75">
        <v>8.33</v>
      </c>
      <c r="H1094" s="75">
        <v>7.92</v>
      </c>
      <c r="I1094" s="73" t="s">
        <v>1988</v>
      </c>
      <c r="J1094" s="73" t="s">
        <v>2222</v>
      </c>
      <c r="K1094" s="173"/>
      <c r="L1094" s="172">
        <f>_xlfn.XLOOKUP($J1094,Key!$M:$M,Key!$N:$N)</f>
        <v>1.08</v>
      </c>
    </row>
    <row r="1095" spans="2:12" ht="15" customHeight="1" x14ac:dyDescent="0.25">
      <c r="B1095" s="70" t="s">
        <v>1607</v>
      </c>
      <c r="C1095" s="70" t="s">
        <v>6</v>
      </c>
      <c r="D1095" s="70" t="s">
        <v>1608</v>
      </c>
      <c r="E1095" s="70" t="s">
        <v>1609</v>
      </c>
      <c r="F1095" s="71">
        <v>0.47670000000000001</v>
      </c>
      <c r="G1095" s="72">
        <v>1.87</v>
      </c>
      <c r="H1095" s="72">
        <v>1.79</v>
      </c>
      <c r="I1095" s="70" t="s">
        <v>1988</v>
      </c>
      <c r="J1095" s="70" t="s">
        <v>2222</v>
      </c>
      <c r="L1095" s="171">
        <f>_xlfn.XLOOKUP($J1095,Key!$M:$M,Key!$N:$N)</f>
        <v>1.08</v>
      </c>
    </row>
    <row r="1096" spans="2:12" ht="15" customHeight="1" x14ac:dyDescent="0.25">
      <c r="B1096" s="70" t="s">
        <v>1607</v>
      </c>
      <c r="C1096" s="70" t="s">
        <v>9</v>
      </c>
      <c r="D1096" s="70" t="s">
        <v>1610</v>
      </c>
      <c r="E1096" s="70" t="s">
        <v>1609</v>
      </c>
      <c r="F1096" s="71">
        <v>0.67830000000000001</v>
      </c>
      <c r="G1096" s="72">
        <v>2.5299999999999998</v>
      </c>
      <c r="H1096" s="72">
        <v>2.48</v>
      </c>
      <c r="I1096" s="70" t="s">
        <v>1988</v>
      </c>
      <c r="J1096" s="70" t="s">
        <v>2222</v>
      </c>
      <c r="L1096" s="171">
        <f>_xlfn.XLOOKUP($J1096,Key!$M:$M,Key!$N:$N)</f>
        <v>1.08</v>
      </c>
    </row>
    <row r="1097" spans="2:12" ht="15" customHeight="1" x14ac:dyDescent="0.25">
      <c r="B1097" s="70" t="s">
        <v>1607</v>
      </c>
      <c r="C1097" s="70" t="s">
        <v>11</v>
      </c>
      <c r="D1097" s="70" t="s">
        <v>1611</v>
      </c>
      <c r="E1097" s="70" t="s">
        <v>1609</v>
      </c>
      <c r="F1097" s="71">
        <v>0.94489999999999996</v>
      </c>
      <c r="G1097" s="72">
        <v>3.69</v>
      </c>
      <c r="H1097" s="72">
        <v>3.99</v>
      </c>
      <c r="I1097" s="70" t="s">
        <v>1988</v>
      </c>
      <c r="J1097" s="70" t="s">
        <v>2222</v>
      </c>
      <c r="L1097" s="171">
        <f>_xlfn.XLOOKUP($J1097,Key!$M:$M,Key!$N:$N)</f>
        <v>1.08</v>
      </c>
    </row>
    <row r="1098" spans="2:12" s="3" customFormat="1" ht="15" customHeight="1" x14ac:dyDescent="0.25">
      <c r="B1098" s="73" t="s">
        <v>1607</v>
      </c>
      <c r="C1098" s="73" t="s">
        <v>13</v>
      </c>
      <c r="D1098" s="73" t="s">
        <v>1612</v>
      </c>
      <c r="E1098" s="73" t="s">
        <v>1609</v>
      </c>
      <c r="F1098" s="74">
        <v>1.6189</v>
      </c>
      <c r="G1098" s="75">
        <v>6.29</v>
      </c>
      <c r="H1098" s="75">
        <v>7.52</v>
      </c>
      <c r="I1098" s="73" t="s">
        <v>1988</v>
      </c>
      <c r="J1098" s="73" t="s">
        <v>2222</v>
      </c>
      <c r="K1098" s="173"/>
      <c r="L1098" s="172">
        <f>_xlfn.XLOOKUP($J1098,Key!$M:$M,Key!$N:$N)</f>
        <v>1.08</v>
      </c>
    </row>
    <row r="1099" spans="2:12" ht="15" customHeight="1" x14ac:dyDescent="0.25">
      <c r="B1099" s="70" t="s">
        <v>1613</v>
      </c>
      <c r="C1099" s="70" t="s">
        <v>6</v>
      </c>
      <c r="D1099" s="70" t="s">
        <v>1614</v>
      </c>
      <c r="E1099" s="70" t="s">
        <v>1615</v>
      </c>
      <c r="F1099" s="71">
        <v>1.4979</v>
      </c>
      <c r="G1099" s="72">
        <v>2.54</v>
      </c>
      <c r="H1099" s="72">
        <v>2.34</v>
      </c>
      <c r="I1099" s="70" t="s">
        <v>1986</v>
      </c>
      <c r="J1099" s="70" t="s">
        <v>1987</v>
      </c>
      <c r="L1099" s="171">
        <f>_xlfn.XLOOKUP($J1099,Key!$M:$M,Key!$N:$N)</f>
        <v>1</v>
      </c>
    </row>
    <row r="1100" spans="2:12" ht="15" customHeight="1" x14ac:dyDescent="0.25">
      <c r="B1100" s="70" t="s">
        <v>1613</v>
      </c>
      <c r="C1100" s="70" t="s">
        <v>9</v>
      </c>
      <c r="D1100" s="70" t="s">
        <v>1616</v>
      </c>
      <c r="E1100" s="70" t="s">
        <v>1615</v>
      </c>
      <c r="F1100" s="71">
        <v>2.0518000000000001</v>
      </c>
      <c r="G1100" s="72">
        <v>4.4800000000000004</v>
      </c>
      <c r="H1100" s="72">
        <v>4.25</v>
      </c>
      <c r="I1100" s="70" t="s">
        <v>1986</v>
      </c>
      <c r="J1100" s="70" t="s">
        <v>1987</v>
      </c>
      <c r="L1100" s="171">
        <f>_xlfn.XLOOKUP($J1100,Key!$M:$M,Key!$N:$N)</f>
        <v>1</v>
      </c>
    </row>
    <row r="1101" spans="2:12" ht="15" customHeight="1" x14ac:dyDescent="0.25">
      <c r="B1101" s="70" t="s">
        <v>1613</v>
      </c>
      <c r="C1101" s="70" t="s">
        <v>11</v>
      </c>
      <c r="D1101" s="70" t="s">
        <v>1617</v>
      </c>
      <c r="E1101" s="70" t="s">
        <v>1615</v>
      </c>
      <c r="F1101" s="71">
        <v>3.2528999999999999</v>
      </c>
      <c r="G1101" s="72">
        <v>8.9499999999999993</v>
      </c>
      <c r="H1101" s="72">
        <v>7.03</v>
      </c>
      <c r="I1101" s="70" t="s">
        <v>1986</v>
      </c>
      <c r="J1101" s="70" t="s">
        <v>1987</v>
      </c>
      <c r="L1101" s="171">
        <f>_xlfn.XLOOKUP($J1101,Key!$M:$M,Key!$N:$N)</f>
        <v>1</v>
      </c>
    </row>
    <row r="1102" spans="2:12" s="3" customFormat="1" ht="15" customHeight="1" x14ac:dyDescent="0.25">
      <c r="B1102" s="73" t="s">
        <v>1613</v>
      </c>
      <c r="C1102" s="73" t="s">
        <v>13</v>
      </c>
      <c r="D1102" s="73" t="s">
        <v>1618</v>
      </c>
      <c r="E1102" s="73" t="s">
        <v>1615</v>
      </c>
      <c r="F1102" s="74">
        <v>6.1275000000000004</v>
      </c>
      <c r="G1102" s="75">
        <v>17.440000000000001</v>
      </c>
      <c r="H1102" s="75">
        <v>13.68</v>
      </c>
      <c r="I1102" s="73" t="s">
        <v>1986</v>
      </c>
      <c r="J1102" s="73" t="s">
        <v>1987</v>
      </c>
      <c r="K1102" s="173"/>
      <c r="L1102" s="172">
        <f>_xlfn.XLOOKUP($J1102,Key!$M:$M,Key!$N:$N)</f>
        <v>1</v>
      </c>
    </row>
    <row r="1103" spans="2:12" ht="15" customHeight="1" x14ac:dyDescent="0.25">
      <c r="B1103" s="70" t="s">
        <v>1619</v>
      </c>
      <c r="C1103" s="70" t="s">
        <v>6</v>
      </c>
      <c r="D1103" s="70" t="s">
        <v>1620</v>
      </c>
      <c r="E1103" s="70" t="s">
        <v>1621</v>
      </c>
      <c r="F1103" s="71">
        <v>1.1639999999999999</v>
      </c>
      <c r="G1103" s="72">
        <v>1.86</v>
      </c>
      <c r="H1103" s="72">
        <v>2.11</v>
      </c>
      <c r="I1103" s="70" t="s">
        <v>1986</v>
      </c>
      <c r="J1103" s="70" t="s">
        <v>1987</v>
      </c>
      <c r="L1103" s="171">
        <f>_xlfn.XLOOKUP($J1103,Key!$M:$M,Key!$N:$N)</f>
        <v>1</v>
      </c>
    </row>
    <row r="1104" spans="2:12" ht="15" customHeight="1" x14ac:dyDescent="0.25">
      <c r="B1104" s="70" t="s">
        <v>1619</v>
      </c>
      <c r="C1104" s="70" t="s">
        <v>9</v>
      </c>
      <c r="D1104" s="70" t="s">
        <v>1622</v>
      </c>
      <c r="E1104" s="70" t="s">
        <v>1621</v>
      </c>
      <c r="F1104" s="71">
        <v>1.5301</v>
      </c>
      <c r="G1104" s="72">
        <v>3.86</v>
      </c>
      <c r="H1104" s="72">
        <v>4.32</v>
      </c>
      <c r="I1104" s="70" t="s">
        <v>1986</v>
      </c>
      <c r="J1104" s="70" t="s">
        <v>1987</v>
      </c>
      <c r="L1104" s="171">
        <f>_xlfn.XLOOKUP($J1104,Key!$M:$M,Key!$N:$N)</f>
        <v>1</v>
      </c>
    </row>
    <row r="1105" spans="2:12" ht="15" customHeight="1" x14ac:dyDescent="0.25">
      <c r="B1105" s="70" t="s">
        <v>1619</v>
      </c>
      <c r="C1105" s="70" t="s">
        <v>11</v>
      </c>
      <c r="D1105" s="70" t="s">
        <v>1623</v>
      </c>
      <c r="E1105" s="70" t="s">
        <v>1621</v>
      </c>
      <c r="F1105" s="71">
        <v>2.3852000000000002</v>
      </c>
      <c r="G1105" s="72">
        <v>7.66</v>
      </c>
      <c r="H1105" s="72">
        <v>7.4</v>
      </c>
      <c r="I1105" s="70" t="s">
        <v>1986</v>
      </c>
      <c r="J1105" s="70" t="s">
        <v>1987</v>
      </c>
      <c r="L1105" s="171">
        <f>_xlfn.XLOOKUP($J1105,Key!$M:$M,Key!$N:$N)</f>
        <v>1</v>
      </c>
    </row>
    <row r="1106" spans="2:12" s="3" customFormat="1" ht="15" customHeight="1" x14ac:dyDescent="0.25">
      <c r="B1106" s="73" t="s">
        <v>1619</v>
      </c>
      <c r="C1106" s="73" t="s">
        <v>13</v>
      </c>
      <c r="D1106" s="73" t="s">
        <v>1624</v>
      </c>
      <c r="E1106" s="73" t="s">
        <v>1621</v>
      </c>
      <c r="F1106" s="74">
        <v>4.9531000000000001</v>
      </c>
      <c r="G1106" s="75">
        <v>16.73</v>
      </c>
      <c r="H1106" s="75">
        <v>13.1</v>
      </c>
      <c r="I1106" s="73" t="s">
        <v>1986</v>
      </c>
      <c r="J1106" s="73" t="s">
        <v>1987</v>
      </c>
      <c r="K1106" s="173"/>
      <c r="L1106" s="172">
        <f>_xlfn.XLOOKUP($J1106,Key!$M:$M,Key!$N:$N)</f>
        <v>1</v>
      </c>
    </row>
    <row r="1107" spans="2:12" ht="15" customHeight="1" x14ac:dyDescent="0.25">
      <c r="B1107" s="70" t="s">
        <v>1625</v>
      </c>
      <c r="C1107" s="70" t="s">
        <v>6</v>
      </c>
      <c r="D1107" s="70" t="s">
        <v>1626</v>
      </c>
      <c r="E1107" s="70" t="s">
        <v>1627</v>
      </c>
      <c r="F1107" s="71">
        <v>0.99370000000000003</v>
      </c>
      <c r="G1107" s="72">
        <v>3.5</v>
      </c>
      <c r="H1107" s="72">
        <v>5.07</v>
      </c>
      <c r="I1107" s="70" t="s">
        <v>1995</v>
      </c>
      <c r="J1107" s="70" t="s">
        <v>1996</v>
      </c>
      <c r="L1107" s="171">
        <f>_xlfn.XLOOKUP($J1107,Key!$M:$M,Key!$N:$N)</f>
        <v>1.37</v>
      </c>
    </row>
    <row r="1108" spans="2:12" ht="15" customHeight="1" x14ac:dyDescent="0.25">
      <c r="B1108" s="70" t="s">
        <v>1625</v>
      </c>
      <c r="C1108" s="70" t="s">
        <v>9</v>
      </c>
      <c r="D1108" s="70" t="s">
        <v>1628</v>
      </c>
      <c r="E1108" s="70" t="s">
        <v>1627</v>
      </c>
      <c r="F1108" s="71">
        <v>1.7588999999999999</v>
      </c>
      <c r="G1108" s="72">
        <v>5.89</v>
      </c>
      <c r="H1108" s="72">
        <v>9.6</v>
      </c>
      <c r="I1108" s="70" t="s">
        <v>1995</v>
      </c>
      <c r="J1108" s="70" t="s">
        <v>1996</v>
      </c>
      <c r="L1108" s="171">
        <f>_xlfn.XLOOKUP($J1108,Key!$M:$M,Key!$N:$N)</f>
        <v>1.37</v>
      </c>
    </row>
    <row r="1109" spans="2:12" ht="15" customHeight="1" x14ac:dyDescent="0.25">
      <c r="B1109" s="70" t="s">
        <v>1625</v>
      </c>
      <c r="C1109" s="70" t="s">
        <v>11</v>
      </c>
      <c r="D1109" s="70" t="s">
        <v>1629</v>
      </c>
      <c r="E1109" s="70" t="s">
        <v>1627</v>
      </c>
      <c r="F1109" s="71">
        <v>2.9771000000000001</v>
      </c>
      <c r="G1109" s="72">
        <v>10.69</v>
      </c>
      <c r="H1109" s="72">
        <v>12.34</v>
      </c>
      <c r="I1109" s="70" t="s">
        <v>1995</v>
      </c>
      <c r="J1109" s="70" t="s">
        <v>1996</v>
      </c>
      <c r="L1109" s="171">
        <f>_xlfn.XLOOKUP($J1109,Key!$M:$M,Key!$N:$N)</f>
        <v>1.37</v>
      </c>
    </row>
    <row r="1110" spans="2:12" s="3" customFormat="1" ht="15" customHeight="1" x14ac:dyDescent="0.25">
      <c r="B1110" s="73" t="s">
        <v>1625</v>
      </c>
      <c r="C1110" s="73" t="s">
        <v>13</v>
      </c>
      <c r="D1110" s="73" t="s">
        <v>1630</v>
      </c>
      <c r="E1110" s="73" t="s">
        <v>1627</v>
      </c>
      <c r="F1110" s="74">
        <v>5.2123999999999997</v>
      </c>
      <c r="G1110" s="75">
        <v>16.62</v>
      </c>
      <c r="H1110" s="75">
        <v>14.55</v>
      </c>
      <c r="I1110" s="73" t="s">
        <v>1995</v>
      </c>
      <c r="J1110" s="73" t="s">
        <v>1996</v>
      </c>
      <c r="K1110" s="173"/>
      <c r="L1110" s="172">
        <f>_xlfn.XLOOKUP($J1110,Key!$M:$M,Key!$N:$N)</f>
        <v>1.37</v>
      </c>
    </row>
    <row r="1111" spans="2:12" ht="15" customHeight="1" x14ac:dyDescent="0.25">
      <c r="B1111" s="70" t="s">
        <v>1631</v>
      </c>
      <c r="C1111" s="70" t="s">
        <v>6</v>
      </c>
      <c r="D1111" s="70" t="s">
        <v>1632</v>
      </c>
      <c r="E1111" s="70" t="s">
        <v>1633</v>
      </c>
      <c r="F1111" s="71">
        <v>0.83260000000000001</v>
      </c>
      <c r="G1111" s="72">
        <v>2.74</v>
      </c>
      <c r="H1111" s="72">
        <v>4.13</v>
      </c>
      <c r="I1111" s="70" t="s">
        <v>1995</v>
      </c>
      <c r="J1111" s="70" t="s">
        <v>1996</v>
      </c>
      <c r="L1111" s="171">
        <f>_xlfn.XLOOKUP($J1111,Key!$M:$M,Key!$N:$N)</f>
        <v>1.37</v>
      </c>
    </row>
    <row r="1112" spans="2:12" ht="15" customHeight="1" x14ac:dyDescent="0.25">
      <c r="B1112" s="70" t="s">
        <v>1631</v>
      </c>
      <c r="C1112" s="70" t="s">
        <v>9</v>
      </c>
      <c r="D1112" s="70" t="s">
        <v>1634</v>
      </c>
      <c r="E1112" s="70" t="s">
        <v>1633</v>
      </c>
      <c r="F1112" s="71">
        <v>1.1529</v>
      </c>
      <c r="G1112" s="72">
        <v>4.07</v>
      </c>
      <c r="H1112" s="72">
        <v>4.4800000000000004</v>
      </c>
      <c r="I1112" s="70" t="s">
        <v>1995</v>
      </c>
      <c r="J1112" s="70" t="s">
        <v>1996</v>
      </c>
      <c r="L1112" s="171">
        <f>_xlfn.XLOOKUP($J1112,Key!$M:$M,Key!$N:$N)</f>
        <v>1.37</v>
      </c>
    </row>
    <row r="1113" spans="2:12" ht="15" customHeight="1" x14ac:dyDescent="0.25">
      <c r="B1113" s="70" t="s">
        <v>1631</v>
      </c>
      <c r="C1113" s="70" t="s">
        <v>11</v>
      </c>
      <c r="D1113" s="70" t="s">
        <v>1635</v>
      </c>
      <c r="E1113" s="70" t="s">
        <v>1633</v>
      </c>
      <c r="F1113" s="71">
        <v>1.7396</v>
      </c>
      <c r="G1113" s="72">
        <v>6.6</v>
      </c>
      <c r="H1113" s="72">
        <v>7.17</v>
      </c>
      <c r="I1113" s="70" t="s">
        <v>1995</v>
      </c>
      <c r="J1113" s="70" t="s">
        <v>1996</v>
      </c>
      <c r="L1113" s="171">
        <f>_xlfn.XLOOKUP($J1113,Key!$M:$M,Key!$N:$N)</f>
        <v>1.37</v>
      </c>
    </row>
    <row r="1114" spans="2:12" s="3" customFormat="1" ht="15" customHeight="1" x14ac:dyDescent="0.25">
      <c r="B1114" s="73" t="s">
        <v>1631</v>
      </c>
      <c r="C1114" s="73" t="s">
        <v>13</v>
      </c>
      <c r="D1114" s="73" t="s">
        <v>1636</v>
      </c>
      <c r="E1114" s="73" t="s">
        <v>1633</v>
      </c>
      <c r="F1114" s="74">
        <v>3.0752999999999999</v>
      </c>
      <c r="G1114" s="75">
        <v>10.73</v>
      </c>
      <c r="H1114" s="75">
        <v>10.26</v>
      </c>
      <c r="I1114" s="73" t="s">
        <v>1995</v>
      </c>
      <c r="J1114" s="73" t="s">
        <v>1996</v>
      </c>
      <c r="K1114" s="173"/>
      <c r="L1114" s="172">
        <f>_xlfn.XLOOKUP($J1114,Key!$M:$M,Key!$N:$N)</f>
        <v>1.37</v>
      </c>
    </row>
    <row r="1115" spans="2:12" ht="15" customHeight="1" x14ac:dyDescent="0.25">
      <c r="B1115" s="70" t="s">
        <v>1637</v>
      </c>
      <c r="C1115" s="70" t="s">
        <v>6</v>
      </c>
      <c r="D1115" s="70" t="s">
        <v>1638</v>
      </c>
      <c r="E1115" s="70" t="s">
        <v>1639</v>
      </c>
      <c r="F1115" s="71">
        <v>0.65529999999999999</v>
      </c>
      <c r="G1115" s="72">
        <v>2.89</v>
      </c>
      <c r="H1115" s="72">
        <v>3.6</v>
      </c>
      <c r="I1115" s="70" t="s">
        <v>2022</v>
      </c>
      <c r="J1115" s="70" t="s">
        <v>2023</v>
      </c>
      <c r="L1115" s="171">
        <f>_xlfn.XLOOKUP($J1115,Key!$M:$M,Key!$N:$N)</f>
        <v>1</v>
      </c>
    </row>
    <row r="1116" spans="2:12" ht="15" customHeight="1" x14ac:dyDescent="0.25">
      <c r="B1116" s="70" t="s">
        <v>1637</v>
      </c>
      <c r="C1116" s="70" t="s">
        <v>9</v>
      </c>
      <c r="D1116" s="70" t="s">
        <v>1640</v>
      </c>
      <c r="E1116" s="70" t="s">
        <v>1639</v>
      </c>
      <c r="F1116" s="71">
        <v>1.3307</v>
      </c>
      <c r="G1116" s="72">
        <v>4.45</v>
      </c>
      <c r="H1116" s="72">
        <v>5.72</v>
      </c>
      <c r="I1116" s="70" t="s">
        <v>2022</v>
      </c>
      <c r="J1116" s="70" t="s">
        <v>2023</v>
      </c>
      <c r="L1116" s="171">
        <f>_xlfn.XLOOKUP($J1116,Key!$M:$M,Key!$N:$N)</f>
        <v>1</v>
      </c>
    </row>
    <row r="1117" spans="2:12" ht="15" customHeight="1" x14ac:dyDescent="0.25">
      <c r="B1117" s="70" t="s">
        <v>1637</v>
      </c>
      <c r="C1117" s="70" t="s">
        <v>11</v>
      </c>
      <c r="D1117" s="70" t="s">
        <v>1641</v>
      </c>
      <c r="E1117" s="70" t="s">
        <v>1639</v>
      </c>
      <c r="F1117" s="71">
        <v>2.1667000000000001</v>
      </c>
      <c r="G1117" s="72">
        <v>7.86</v>
      </c>
      <c r="H1117" s="72">
        <v>7.69</v>
      </c>
      <c r="I1117" s="70" t="s">
        <v>2022</v>
      </c>
      <c r="J1117" s="70" t="s">
        <v>2023</v>
      </c>
      <c r="L1117" s="171">
        <f>_xlfn.XLOOKUP($J1117,Key!$M:$M,Key!$N:$N)</f>
        <v>1</v>
      </c>
    </row>
    <row r="1118" spans="2:12" s="3" customFormat="1" ht="15" customHeight="1" x14ac:dyDescent="0.25">
      <c r="B1118" s="73" t="s">
        <v>1637</v>
      </c>
      <c r="C1118" s="73" t="s">
        <v>13</v>
      </c>
      <c r="D1118" s="73" t="s">
        <v>1642</v>
      </c>
      <c r="E1118" s="73" t="s">
        <v>1639</v>
      </c>
      <c r="F1118" s="74">
        <v>2.7688999999999999</v>
      </c>
      <c r="G1118" s="75">
        <v>10.73</v>
      </c>
      <c r="H1118" s="75">
        <v>9.57</v>
      </c>
      <c r="I1118" s="73" t="s">
        <v>2022</v>
      </c>
      <c r="J1118" s="73" t="s">
        <v>2023</v>
      </c>
      <c r="K1118" s="173"/>
      <c r="L1118" s="172">
        <f>_xlfn.XLOOKUP($J1118,Key!$M:$M,Key!$N:$N)</f>
        <v>1</v>
      </c>
    </row>
    <row r="1119" spans="2:12" ht="15" customHeight="1" x14ac:dyDescent="0.25">
      <c r="B1119" s="70" t="s">
        <v>1643</v>
      </c>
      <c r="C1119" s="70" t="s">
        <v>6</v>
      </c>
      <c r="D1119" s="70" t="s">
        <v>1644</v>
      </c>
      <c r="E1119" s="70" t="s">
        <v>1645</v>
      </c>
      <c r="F1119" s="71">
        <v>0.57240000000000002</v>
      </c>
      <c r="G1119" s="72">
        <v>1.98</v>
      </c>
      <c r="H1119" s="72">
        <v>2.3199999999999998</v>
      </c>
      <c r="I1119" s="70" t="s">
        <v>1995</v>
      </c>
      <c r="J1119" s="70" t="s">
        <v>1996</v>
      </c>
      <c r="L1119" s="171">
        <f>_xlfn.XLOOKUP($J1119,Key!$M:$M,Key!$N:$N)</f>
        <v>1.37</v>
      </c>
    </row>
    <row r="1120" spans="2:12" ht="15" customHeight="1" x14ac:dyDescent="0.25">
      <c r="B1120" s="70" t="s">
        <v>1643</v>
      </c>
      <c r="C1120" s="70" t="s">
        <v>9</v>
      </c>
      <c r="D1120" s="70" t="s">
        <v>1646</v>
      </c>
      <c r="E1120" s="70" t="s">
        <v>1645</v>
      </c>
      <c r="F1120" s="71">
        <v>0.78380000000000005</v>
      </c>
      <c r="G1120" s="72">
        <v>3.05</v>
      </c>
      <c r="H1120" s="72">
        <v>3.44</v>
      </c>
      <c r="I1120" s="70" t="s">
        <v>1995</v>
      </c>
      <c r="J1120" s="70" t="s">
        <v>1996</v>
      </c>
      <c r="L1120" s="171">
        <f>_xlfn.XLOOKUP($J1120,Key!$M:$M,Key!$N:$N)</f>
        <v>1.37</v>
      </c>
    </row>
    <row r="1121" spans="2:12" ht="15" customHeight="1" x14ac:dyDescent="0.25">
      <c r="B1121" s="70" t="s">
        <v>1643</v>
      </c>
      <c r="C1121" s="70" t="s">
        <v>11</v>
      </c>
      <c r="D1121" s="70" t="s">
        <v>1647</v>
      </c>
      <c r="E1121" s="70" t="s">
        <v>1645</v>
      </c>
      <c r="F1121" s="71">
        <v>1.1588000000000001</v>
      </c>
      <c r="G1121" s="72">
        <v>4.82</v>
      </c>
      <c r="H1121" s="72">
        <v>5.55</v>
      </c>
      <c r="I1121" s="70" t="s">
        <v>1995</v>
      </c>
      <c r="J1121" s="70" t="s">
        <v>1996</v>
      </c>
      <c r="L1121" s="171">
        <f>_xlfn.XLOOKUP($J1121,Key!$M:$M,Key!$N:$N)</f>
        <v>1.37</v>
      </c>
    </row>
    <row r="1122" spans="2:12" s="3" customFormat="1" ht="15" customHeight="1" x14ac:dyDescent="0.25">
      <c r="B1122" s="73" t="s">
        <v>1643</v>
      </c>
      <c r="C1122" s="73" t="s">
        <v>13</v>
      </c>
      <c r="D1122" s="73" t="s">
        <v>1648</v>
      </c>
      <c r="E1122" s="73" t="s">
        <v>1645</v>
      </c>
      <c r="F1122" s="74">
        <v>1.9064000000000001</v>
      </c>
      <c r="G1122" s="75">
        <v>7.52</v>
      </c>
      <c r="H1122" s="75">
        <v>8.9600000000000009</v>
      </c>
      <c r="I1122" s="73" t="s">
        <v>1995</v>
      </c>
      <c r="J1122" s="73" t="s">
        <v>1996</v>
      </c>
      <c r="K1122" s="173"/>
      <c r="L1122" s="172">
        <f>_xlfn.XLOOKUP($J1122,Key!$M:$M,Key!$N:$N)</f>
        <v>1.37</v>
      </c>
    </row>
    <row r="1123" spans="2:12" ht="15" customHeight="1" x14ac:dyDescent="0.25">
      <c r="B1123" s="70" t="s">
        <v>1649</v>
      </c>
      <c r="C1123" s="70" t="s">
        <v>6</v>
      </c>
      <c r="D1123" s="70" t="s">
        <v>1650</v>
      </c>
      <c r="E1123" s="70" t="s">
        <v>1651</v>
      </c>
      <c r="F1123" s="71">
        <v>0.67600000000000005</v>
      </c>
      <c r="G1123" s="72">
        <v>3.32</v>
      </c>
      <c r="H1123" s="72">
        <v>2.33</v>
      </c>
      <c r="I1123" s="70" t="s">
        <v>1995</v>
      </c>
      <c r="J1123" s="70" t="s">
        <v>1996</v>
      </c>
      <c r="L1123" s="171">
        <f>_xlfn.XLOOKUP($J1123,Key!$M:$M,Key!$N:$N)</f>
        <v>1.37</v>
      </c>
    </row>
    <row r="1124" spans="2:12" ht="15" customHeight="1" x14ac:dyDescent="0.25">
      <c r="B1124" s="70" t="s">
        <v>1649</v>
      </c>
      <c r="C1124" s="70" t="s">
        <v>9</v>
      </c>
      <c r="D1124" s="70" t="s">
        <v>1652</v>
      </c>
      <c r="E1124" s="70" t="s">
        <v>1651</v>
      </c>
      <c r="F1124" s="71">
        <v>0.97819999999999996</v>
      </c>
      <c r="G1124" s="72">
        <v>4.41</v>
      </c>
      <c r="H1124" s="72">
        <v>6.3</v>
      </c>
      <c r="I1124" s="70" t="s">
        <v>1995</v>
      </c>
      <c r="J1124" s="70" t="s">
        <v>1996</v>
      </c>
      <c r="L1124" s="171">
        <f>_xlfn.XLOOKUP($J1124,Key!$M:$M,Key!$N:$N)</f>
        <v>1.37</v>
      </c>
    </row>
    <row r="1125" spans="2:12" ht="15" customHeight="1" x14ac:dyDescent="0.25">
      <c r="B1125" s="70" t="s">
        <v>1649</v>
      </c>
      <c r="C1125" s="70" t="s">
        <v>11</v>
      </c>
      <c r="D1125" s="70" t="s">
        <v>1653</v>
      </c>
      <c r="E1125" s="70" t="s">
        <v>1651</v>
      </c>
      <c r="F1125" s="71">
        <v>1.9228000000000001</v>
      </c>
      <c r="G1125" s="72">
        <v>7.8</v>
      </c>
      <c r="H1125" s="72">
        <v>11.25</v>
      </c>
      <c r="I1125" s="70" t="s">
        <v>1995</v>
      </c>
      <c r="J1125" s="70" t="s">
        <v>1996</v>
      </c>
      <c r="L1125" s="171">
        <f>_xlfn.XLOOKUP($J1125,Key!$M:$M,Key!$N:$N)</f>
        <v>1.37</v>
      </c>
    </row>
    <row r="1126" spans="2:12" s="3" customFormat="1" ht="15" customHeight="1" x14ac:dyDescent="0.25">
      <c r="B1126" s="73" t="s">
        <v>1649</v>
      </c>
      <c r="C1126" s="73" t="s">
        <v>13</v>
      </c>
      <c r="D1126" s="73" t="s">
        <v>1654</v>
      </c>
      <c r="E1126" s="73" t="s">
        <v>1651</v>
      </c>
      <c r="F1126" s="74">
        <v>4.5125000000000002</v>
      </c>
      <c r="G1126" s="75">
        <v>18.059999999999999</v>
      </c>
      <c r="H1126" s="75">
        <v>14.12</v>
      </c>
      <c r="I1126" s="73" t="s">
        <v>1995</v>
      </c>
      <c r="J1126" s="73" t="s">
        <v>1996</v>
      </c>
      <c r="K1126" s="173"/>
      <c r="L1126" s="172">
        <f>_xlfn.XLOOKUP($J1126,Key!$M:$M,Key!$N:$N)</f>
        <v>1.37</v>
      </c>
    </row>
    <row r="1127" spans="2:12" ht="15" customHeight="1" x14ac:dyDescent="0.25">
      <c r="B1127" s="70" t="s">
        <v>1655</v>
      </c>
      <c r="C1127" s="70" t="s">
        <v>6</v>
      </c>
      <c r="D1127" s="70" t="s">
        <v>1656</v>
      </c>
      <c r="E1127" s="70" t="s">
        <v>1657</v>
      </c>
      <c r="F1127" s="71">
        <v>0.60809999999999997</v>
      </c>
      <c r="G1127" s="72">
        <v>2.62</v>
      </c>
      <c r="H1127" s="72">
        <v>1.64</v>
      </c>
      <c r="I1127" s="70" t="s">
        <v>1995</v>
      </c>
      <c r="J1127" s="70" t="s">
        <v>1996</v>
      </c>
      <c r="L1127" s="171">
        <f>_xlfn.XLOOKUP($J1127,Key!$M:$M,Key!$N:$N)</f>
        <v>1.37</v>
      </c>
    </row>
    <row r="1128" spans="2:12" ht="15" customHeight="1" x14ac:dyDescent="0.25">
      <c r="B1128" s="70" t="s">
        <v>1655</v>
      </c>
      <c r="C1128" s="70" t="s">
        <v>9</v>
      </c>
      <c r="D1128" s="70" t="s">
        <v>1658</v>
      </c>
      <c r="E1128" s="70" t="s">
        <v>1657</v>
      </c>
      <c r="F1128" s="71">
        <v>0.7772</v>
      </c>
      <c r="G1128" s="72">
        <v>3.25</v>
      </c>
      <c r="H1128" s="72">
        <v>2.12</v>
      </c>
      <c r="I1128" s="70" t="s">
        <v>1995</v>
      </c>
      <c r="J1128" s="70" t="s">
        <v>1996</v>
      </c>
      <c r="L1128" s="171">
        <f>_xlfn.XLOOKUP($J1128,Key!$M:$M,Key!$N:$N)</f>
        <v>1.37</v>
      </c>
    </row>
    <row r="1129" spans="2:12" ht="15" customHeight="1" x14ac:dyDescent="0.25">
      <c r="B1129" s="70" t="s">
        <v>1655</v>
      </c>
      <c r="C1129" s="70" t="s">
        <v>11</v>
      </c>
      <c r="D1129" s="70" t="s">
        <v>1659</v>
      </c>
      <c r="E1129" s="70" t="s">
        <v>1657</v>
      </c>
      <c r="F1129" s="71">
        <v>1.1706000000000001</v>
      </c>
      <c r="G1129" s="72">
        <v>4.45</v>
      </c>
      <c r="H1129" s="72">
        <v>4.25</v>
      </c>
      <c r="I1129" s="70" t="s">
        <v>1995</v>
      </c>
      <c r="J1129" s="70" t="s">
        <v>1996</v>
      </c>
      <c r="L1129" s="171">
        <f>_xlfn.XLOOKUP($J1129,Key!$M:$M,Key!$N:$N)</f>
        <v>1.37</v>
      </c>
    </row>
    <row r="1130" spans="2:12" s="3" customFormat="1" ht="15" customHeight="1" x14ac:dyDescent="0.25">
      <c r="B1130" s="73" t="s">
        <v>1655</v>
      </c>
      <c r="C1130" s="73" t="s">
        <v>13</v>
      </c>
      <c r="D1130" s="73" t="s">
        <v>1660</v>
      </c>
      <c r="E1130" s="73" t="s">
        <v>1657</v>
      </c>
      <c r="F1130" s="74">
        <v>2.1922999999999999</v>
      </c>
      <c r="G1130" s="75">
        <v>8.1300000000000008</v>
      </c>
      <c r="H1130" s="75">
        <v>8.64</v>
      </c>
      <c r="I1130" s="73" t="s">
        <v>1995</v>
      </c>
      <c r="J1130" s="73" t="s">
        <v>1996</v>
      </c>
      <c r="K1130" s="173"/>
      <c r="L1130" s="172">
        <f>_xlfn.XLOOKUP($J1130,Key!$M:$M,Key!$N:$N)</f>
        <v>1.37</v>
      </c>
    </row>
    <row r="1131" spans="2:12" ht="15" customHeight="1" x14ac:dyDescent="0.25">
      <c r="B1131" s="70" t="s">
        <v>1661</v>
      </c>
      <c r="C1131" s="70" t="s">
        <v>6</v>
      </c>
      <c r="D1131" s="70" t="s">
        <v>1662</v>
      </c>
      <c r="E1131" s="70" t="s">
        <v>1663</v>
      </c>
      <c r="F1131" s="71">
        <v>1.1629</v>
      </c>
      <c r="G1131" s="72">
        <v>3.66</v>
      </c>
      <c r="H1131" s="72">
        <v>3.5</v>
      </c>
      <c r="I1131" s="70" t="s">
        <v>1986</v>
      </c>
      <c r="J1131" s="70" t="s">
        <v>1987</v>
      </c>
      <c r="L1131" s="171">
        <f>_xlfn.XLOOKUP($J1131,Key!$M:$M,Key!$N:$N)</f>
        <v>1</v>
      </c>
    </row>
    <row r="1132" spans="2:12" ht="15" customHeight="1" x14ac:dyDescent="0.25">
      <c r="B1132" s="70" t="s">
        <v>1661</v>
      </c>
      <c r="C1132" s="70" t="s">
        <v>9</v>
      </c>
      <c r="D1132" s="70" t="s">
        <v>1664</v>
      </c>
      <c r="E1132" s="70" t="s">
        <v>1663</v>
      </c>
      <c r="F1132" s="71">
        <v>1.7989999999999999</v>
      </c>
      <c r="G1132" s="72">
        <v>6.35</v>
      </c>
      <c r="H1132" s="72">
        <v>5.45</v>
      </c>
      <c r="I1132" s="70" t="s">
        <v>1986</v>
      </c>
      <c r="J1132" s="70" t="s">
        <v>1987</v>
      </c>
      <c r="L1132" s="171">
        <f>_xlfn.XLOOKUP($J1132,Key!$M:$M,Key!$N:$N)</f>
        <v>1</v>
      </c>
    </row>
    <row r="1133" spans="2:12" ht="15" customHeight="1" x14ac:dyDescent="0.25">
      <c r="B1133" s="70" t="s">
        <v>1661</v>
      </c>
      <c r="C1133" s="70" t="s">
        <v>11</v>
      </c>
      <c r="D1133" s="70" t="s">
        <v>1665</v>
      </c>
      <c r="E1133" s="70" t="s">
        <v>1663</v>
      </c>
      <c r="F1133" s="71">
        <v>2.6867999999999999</v>
      </c>
      <c r="G1133" s="72">
        <v>9.81</v>
      </c>
      <c r="H1133" s="72">
        <v>8.0399999999999991</v>
      </c>
      <c r="I1133" s="70" t="s">
        <v>1986</v>
      </c>
      <c r="J1133" s="70" t="s">
        <v>1987</v>
      </c>
      <c r="L1133" s="171">
        <f>_xlfn.XLOOKUP($J1133,Key!$M:$M,Key!$N:$N)</f>
        <v>1</v>
      </c>
    </row>
    <row r="1134" spans="2:12" s="3" customFormat="1" ht="15" customHeight="1" x14ac:dyDescent="0.25">
      <c r="B1134" s="73" t="s">
        <v>1661</v>
      </c>
      <c r="C1134" s="73" t="s">
        <v>13</v>
      </c>
      <c r="D1134" s="73" t="s">
        <v>1666</v>
      </c>
      <c r="E1134" s="73" t="s">
        <v>1663</v>
      </c>
      <c r="F1134" s="74">
        <v>4.2668999999999997</v>
      </c>
      <c r="G1134" s="75">
        <v>13.34</v>
      </c>
      <c r="H1134" s="75">
        <v>11.68</v>
      </c>
      <c r="I1134" s="73" t="s">
        <v>1986</v>
      </c>
      <c r="J1134" s="73" t="s">
        <v>1987</v>
      </c>
      <c r="K1134" s="173"/>
      <c r="L1134" s="172">
        <f>_xlfn.XLOOKUP($J1134,Key!$M:$M,Key!$N:$N)</f>
        <v>1</v>
      </c>
    </row>
    <row r="1135" spans="2:12" ht="15" customHeight="1" x14ac:dyDescent="0.25">
      <c r="B1135" s="70" t="s">
        <v>1667</v>
      </c>
      <c r="C1135" s="70" t="s">
        <v>6</v>
      </c>
      <c r="D1135" s="70" t="s">
        <v>1668</v>
      </c>
      <c r="E1135" s="70" t="s">
        <v>1669</v>
      </c>
      <c r="F1135" s="71">
        <v>1.0023</v>
      </c>
      <c r="G1135" s="72">
        <v>3.43</v>
      </c>
      <c r="H1135" s="72">
        <v>3.08</v>
      </c>
      <c r="I1135" s="70" t="s">
        <v>1986</v>
      </c>
      <c r="J1135" s="70" t="s">
        <v>1987</v>
      </c>
      <c r="L1135" s="171">
        <f>_xlfn.XLOOKUP($J1135,Key!$M:$M,Key!$N:$N)</f>
        <v>1</v>
      </c>
    </row>
    <row r="1136" spans="2:12" ht="15" customHeight="1" x14ac:dyDescent="0.25">
      <c r="B1136" s="70" t="s">
        <v>1667</v>
      </c>
      <c r="C1136" s="70" t="s">
        <v>9</v>
      </c>
      <c r="D1136" s="70" t="s">
        <v>1670</v>
      </c>
      <c r="E1136" s="70" t="s">
        <v>1669</v>
      </c>
      <c r="F1136" s="71">
        <v>1.4530000000000001</v>
      </c>
      <c r="G1136" s="72">
        <v>5.23</v>
      </c>
      <c r="H1136" s="72">
        <v>4.95</v>
      </c>
      <c r="I1136" s="70" t="s">
        <v>1986</v>
      </c>
      <c r="J1136" s="70" t="s">
        <v>1987</v>
      </c>
      <c r="L1136" s="171">
        <f>_xlfn.XLOOKUP($J1136,Key!$M:$M,Key!$N:$N)</f>
        <v>1</v>
      </c>
    </row>
    <row r="1137" spans="2:12" ht="15" customHeight="1" x14ac:dyDescent="0.25">
      <c r="B1137" s="70" t="s">
        <v>1667</v>
      </c>
      <c r="C1137" s="70" t="s">
        <v>11</v>
      </c>
      <c r="D1137" s="70" t="s">
        <v>1671</v>
      </c>
      <c r="E1137" s="70" t="s">
        <v>1669</v>
      </c>
      <c r="F1137" s="71">
        <v>2.3079000000000001</v>
      </c>
      <c r="G1137" s="72">
        <v>8.7100000000000009</v>
      </c>
      <c r="H1137" s="72">
        <v>8.01</v>
      </c>
      <c r="I1137" s="70" t="s">
        <v>1986</v>
      </c>
      <c r="J1137" s="70" t="s">
        <v>1987</v>
      </c>
      <c r="L1137" s="171">
        <f>_xlfn.XLOOKUP($J1137,Key!$M:$M,Key!$N:$N)</f>
        <v>1</v>
      </c>
    </row>
    <row r="1138" spans="2:12" s="3" customFormat="1" ht="15" customHeight="1" x14ac:dyDescent="0.25">
      <c r="B1138" s="73" t="s">
        <v>1667</v>
      </c>
      <c r="C1138" s="73" t="s">
        <v>13</v>
      </c>
      <c r="D1138" s="73" t="s">
        <v>1672</v>
      </c>
      <c r="E1138" s="73" t="s">
        <v>1669</v>
      </c>
      <c r="F1138" s="74">
        <v>4.1250999999999998</v>
      </c>
      <c r="G1138" s="75">
        <v>14.01</v>
      </c>
      <c r="H1138" s="75">
        <v>11.19</v>
      </c>
      <c r="I1138" s="73" t="s">
        <v>1986</v>
      </c>
      <c r="J1138" s="73" t="s">
        <v>1987</v>
      </c>
      <c r="K1138" s="173"/>
      <c r="L1138" s="172">
        <f>_xlfn.XLOOKUP($J1138,Key!$M:$M,Key!$N:$N)</f>
        <v>1</v>
      </c>
    </row>
    <row r="1139" spans="2:12" ht="15" customHeight="1" x14ac:dyDescent="0.25">
      <c r="B1139" s="70" t="s">
        <v>1673</v>
      </c>
      <c r="C1139" s="70" t="s">
        <v>6</v>
      </c>
      <c r="D1139" s="70" t="s">
        <v>1674</v>
      </c>
      <c r="E1139" s="70" t="s">
        <v>1675</v>
      </c>
      <c r="F1139" s="71">
        <v>0.59960000000000002</v>
      </c>
      <c r="G1139" s="72">
        <v>2.68</v>
      </c>
      <c r="H1139" s="72">
        <v>1.92</v>
      </c>
      <c r="I1139" s="70" t="s">
        <v>1988</v>
      </c>
      <c r="J1139" s="70" t="s">
        <v>2222</v>
      </c>
      <c r="L1139" s="171">
        <f>_xlfn.XLOOKUP($J1139,Key!$M:$M,Key!$N:$N)</f>
        <v>1.08</v>
      </c>
    </row>
    <row r="1140" spans="2:12" ht="15" customHeight="1" x14ac:dyDescent="0.25">
      <c r="B1140" s="70" t="s">
        <v>1673</v>
      </c>
      <c r="C1140" s="70" t="s">
        <v>9</v>
      </c>
      <c r="D1140" s="70" t="s">
        <v>1676</v>
      </c>
      <c r="E1140" s="70" t="s">
        <v>1675</v>
      </c>
      <c r="F1140" s="71">
        <v>0.82120000000000004</v>
      </c>
      <c r="G1140" s="72">
        <v>3.73</v>
      </c>
      <c r="H1140" s="72">
        <v>3.24</v>
      </c>
      <c r="I1140" s="70" t="s">
        <v>1988</v>
      </c>
      <c r="J1140" s="70" t="s">
        <v>2222</v>
      </c>
      <c r="L1140" s="171">
        <f>_xlfn.XLOOKUP($J1140,Key!$M:$M,Key!$N:$N)</f>
        <v>1.08</v>
      </c>
    </row>
    <row r="1141" spans="2:12" ht="15" customHeight="1" x14ac:dyDescent="0.25">
      <c r="B1141" s="70" t="s">
        <v>1673</v>
      </c>
      <c r="C1141" s="70" t="s">
        <v>11</v>
      </c>
      <c r="D1141" s="70" t="s">
        <v>1677</v>
      </c>
      <c r="E1141" s="70" t="s">
        <v>1675</v>
      </c>
      <c r="F1141" s="71">
        <v>1.2451000000000001</v>
      </c>
      <c r="G1141" s="72">
        <v>5.26</v>
      </c>
      <c r="H1141" s="72">
        <v>5.38</v>
      </c>
      <c r="I1141" s="70" t="s">
        <v>1988</v>
      </c>
      <c r="J1141" s="70" t="s">
        <v>2222</v>
      </c>
      <c r="L1141" s="171">
        <f>_xlfn.XLOOKUP($J1141,Key!$M:$M,Key!$N:$N)</f>
        <v>1.08</v>
      </c>
    </row>
    <row r="1142" spans="2:12" s="3" customFormat="1" ht="15" customHeight="1" x14ac:dyDescent="0.25">
      <c r="B1142" s="73" t="s">
        <v>1673</v>
      </c>
      <c r="C1142" s="73" t="s">
        <v>13</v>
      </c>
      <c r="D1142" s="73" t="s">
        <v>1678</v>
      </c>
      <c r="E1142" s="73" t="s">
        <v>1675</v>
      </c>
      <c r="F1142" s="74">
        <v>2.2671000000000001</v>
      </c>
      <c r="G1142" s="75">
        <v>7.28</v>
      </c>
      <c r="H1142" s="75">
        <v>8.1199999999999992</v>
      </c>
      <c r="I1142" s="73" t="s">
        <v>1988</v>
      </c>
      <c r="J1142" s="73" t="s">
        <v>2222</v>
      </c>
      <c r="K1142" s="173"/>
      <c r="L1142" s="172">
        <f>_xlfn.XLOOKUP($J1142,Key!$M:$M,Key!$N:$N)</f>
        <v>1.08</v>
      </c>
    </row>
    <row r="1143" spans="2:12" ht="15" customHeight="1" x14ac:dyDescent="0.25">
      <c r="B1143" s="70" t="s">
        <v>1679</v>
      </c>
      <c r="C1143" s="70" t="s">
        <v>6</v>
      </c>
      <c r="D1143" s="70" t="s">
        <v>1680</v>
      </c>
      <c r="E1143" s="70" t="s">
        <v>1681</v>
      </c>
      <c r="F1143" s="71">
        <v>0.55820000000000003</v>
      </c>
      <c r="G1143" s="72">
        <v>2.76</v>
      </c>
      <c r="H1143" s="72">
        <v>2.27</v>
      </c>
      <c r="I1143" s="70" t="s">
        <v>1988</v>
      </c>
      <c r="J1143" s="70" t="s">
        <v>2222</v>
      </c>
      <c r="L1143" s="171">
        <f>_xlfn.XLOOKUP($J1143,Key!$M:$M,Key!$N:$N)</f>
        <v>1.08</v>
      </c>
    </row>
    <row r="1144" spans="2:12" ht="15" customHeight="1" x14ac:dyDescent="0.25">
      <c r="B1144" s="70" t="s">
        <v>1679</v>
      </c>
      <c r="C1144" s="70" t="s">
        <v>9</v>
      </c>
      <c r="D1144" s="70" t="s">
        <v>1682</v>
      </c>
      <c r="E1144" s="70" t="s">
        <v>1681</v>
      </c>
      <c r="F1144" s="71">
        <v>0.77470000000000006</v>
      </c>
      <c r="G1144" s="72">
        <v>3.76</v>
      </c>
      <c r="H1144" s="72">
        <v>3.35</v>
      </c>
      <c r="I1144" s="70" t="s">
        <v>1988</v>
      </c>
      <c r="J1144" s="70" t="s">
        <v>2222</v>
      </c>
      <c r="L1144" s="171">
        <f>_xlfn.XLOOKUP($J1144,Key!$M:$M,Key!$N:$N)</f>
        <v>1.08</v>
      </c>
    </row>
    <row r="1145" spans="2:12" ht="15" customHeight="1" x14ac:dyDescent="0.25">
      <c r="B1145" s="70" t="s">
        <v>1679</v>
      </c>
      <c r="C1145" s="70" t="s">
        <v>11</v>
      </c>
      <c r="D1145" s="70" t="s">
        <v>1683</v>
      </c>
      <c r="E1145" s="70" t="s">
        <v>1681</v>
      </c>
      <c r="F1145" s="71">
        <v>1.274</v>
      </c>
      <c r="G1145" s="72">
        <v>5.96</v>
      </c>
      <c r="H1145" s="72">
        <v>5.27</v>
      </c>
      <c r="I1145" s="70" t="s">
        <v>1988</v>
      </c>
      <c r="J1145" s="70" t="s">
        <v>2222</v>
      </c>
      <c r="L1145" s="171">
        <f>_xlfn.XLOOKUP($J1145,Key!$M:$M,Key!$N:$N)</f>
        <v>1.08</v>
      </c>
    </row>
    <row r="1146" spans="2:12" s="3" customFormat="1" ht="15" customHeight="1" x14ac:dyDescent="0.25">
      <c r="B1146" s="73" t="s">
        <v>1679</v>
      </c>
      <c r="C1146" s="73" t="s">
        <v>13</v>
      </c>
      <c r="D1146" s="73" t="s">
        <v>1684</v>
      </c>
      <c r="E1146" s="73" t="s">
        <v>1681</v>
      </c>
      <c r="F1146" s="74">
        <v>2.2288000000000001</v>
      </c>
      <c r="G1146" s="75">
        <v>9.23</v>
      </c>
      <c r="H1146" s="75">
        <v>7.65</v>
      </c>
      <c r="I1146" s="73" t="s">
        <v>1988</v>
      </c>
      <c r="J1146" s="73" t="s">
        <v>2222</v>
      </c>
      <c r="K1146" s="173"/>
      <c r="L1146" s="172">
        <f>_xlfn.XLOOKUP($J1146,Key!$M:$M,Key!$N:$N)</f>
        <v>1.08</v>
      </c>
    </row>
    <row r="1147" spans="2:12" ht="15" customHeight="1" x14ac:dyDescent="0.25">
      <c r="B1147" s="70" t="s">
        <v>1685</v>
      </c>
      <c r="C1147" s="70" t="s">
        <v>6</v>
      </c>
      <c r="D1147" s="70" t="s">
        <v>1686</v>
      </c>
      <c r="E1147" s="70" t="s">
        <v>1687</v>
      </c>
      <c r="F1147" s="71">
        <v>0.3916</v>
      </c>
      <c r="G1147" s="72">
        <v>1.93</v>
      </c>
      <c r="H1147" s="72">
        <v>1.44</v>
      </c>
      <c r="I1147" s="70" t="s">
        <v>1988</v>
      </c>
      <c r="J1147" s="70" t="s">
        <v>2222</v>
      </c>
      <c r="L1147" s="171">
        <f>_xlfn.XLOOKUP($J1147,Key!$M:$M,Key!$N:$N)</f>
        <v>1.08</v>
      </c>
    </row>
    <row r="1148" spans="2:12" ht="15" customHeight="1" x14ac:dyDescent="0.25">
      <c r="B1148" s="70" t="s">
        <v>1685</v>
      </c>
      <c r="C1148" s="70" t="s">
        <v>9</v>
      </c>
      <c r="D1148" s="70" t="s">
        <v>1688</v>
      </c>
      <c r="E1148" s="70" t="s">
        <v>1687</v>
      </c>
      <c r="F1148" s="71">
        <v>0.54910000000000003</v>
      </c>
      <c r="G1148" s="72">
        <v>2.38</v>
      </c>
      <c r="H1148" s="72">
        <v>2.08</v>
      </c>
      <c r="I1148" s="70" t="s">
        <v>1988</v>
      </c>
      <c r="J1148" s="70" t="s">
        <v>2222</v>
      </c>
      <c r="L1148" s="171">
        <f>_xlfn.XLOOKUP($J1148,Key!$M:$M,Key!$N:$N)</f>
        <v>1.08</v>
      </c>
    </row>
    <row r="1149" spans="2:12" ht="15" customHeight="1" x14ac:dyDescent="0.25">
      <c r="B1149" s="70" t="s">
        <v>1685</v>
      </c>
      <c r="C1149" s="70" t="s">
        <v>11</v>
      </c>
      <c r="D1149" s="70" t="s">
        <v>1689</v>
      </c>
      <c r="E1149" s="70" t="s">
        <v>1687</v>
      </c>
      <c r="F1149" s="71">
        <v>0.74519999999999997</v>
      </c>
      <c r="G1149" s="72">
        <v>3.14</v>
      </c>
      <c r="H1149" s="72">
        <v>3.2</v>
      </c>
      <c r="I1149" s="70" t="s">
        <v>1988</v>
      </c>
      <c r="J1149" s="70" t="s">
        <v>2222</v>
      </c>
      <c r="L1149" s="171">
        <f>_xlfn.XLOOKUP($J1149,Key!$M:$M,Key!$N:$N)</f>
        <v>1.08</v>
      </c>
    </row>
    <row r="1150" spans="2:12" s="3" customFormat="1" ht="15" customHeight="1" x14ac:dyDescent="0.25">
      <c r="B1150" s="73" t="s">
        <v>1685</v>
      </c>
      <c r="C1150" s="73" t="s">
        <v>13</v>
      </c>
      <c r="D1150" s="73" t="s">
        <v>1690</v>
      </c>
      <c r="E1150" s="73" t="s">
        <v>1687</v>
      </c>
      <c r="F1150" s="74">
        <v>1.0311999999999999</v>
      </c>
      <c r="G1150" s="75">
        <v>4.0599999999999996</v>
      </c>
      <c r="H1150" s="75">
        <v>5.58</v>
      </c>
      <c r="I1150" s="73" t="s">
        <v>1988</v>
      </c>
      <c r="J1150" s="73" t="s">
        <v>2222</v>
      </c>
      <c r="K1150" s="173"/>
      <c r="L1150" s="172">
        <f>_xlfn.XLOOKUP($J1150,Key!$M:$M,Key!$N:$N)</f>
        <v>1.08</v>
      </c>
    </row>
    <row r="1151" spans="2:12" ht="15" customHeight="1" x14ac:dyDescent="0.25">
      <c r="B1151" s="70" t="s">
        <v>1691</v>
      </c>
      <c r="C1151" s="70" t="s">
        <v>6</v>
      </c>
      <c r="D1151" s="70" t="s">
        <v>1692</v>
      </c>
      <c r="E1151" s="70" t="s">
        <v>1693</v>
      </c>
      <c r="F1151" s="71">
        <v>0.36059999999999998</v>
      </c>
      <c r="G1151" s="72">
        <v>1.76</v>
      </c>
      <c r="H1151" s="72">
        <v>1.33</v>
      </c>
      <c r="I1151" s="70" t="s">
        <v>1988</v>
      </c>
      <c r="J1151" s="70" t="s">
        <v>2222</v>
      </c>
      <c r="L1151" s="171">
        <f>_xlfn.XLOOKUP($J1151,Key!$M:$M,Key!$N:$N)</f>
        <v>1.08</v>
      </c>
    </row>
    <row r="1152" spans="2:12" ht="15" customHeight="1" x14ac:dyDescent="0.25">
      <c r="B1152" s="70" t="s">
        <v>1691</v>
      </c>
      <c r="C1152" s="70" t="s">
        <v>9</v>
      </c>
      <c r="D1152" s="70" t="s">
        <v>1694</v>
      </c>
      <c r="E1152" s="70" t="s">
        <v>1693</v>
      </c>
      <c r="F1152" s="71">
        <v>0.52990000000000004</v>
      </c>
      <c r="G1152" s="72">
        <v>2.41</v>
      </c>
      <c r="H1152" s="72">
        <v>2.5299999999999998</v>
      </c>
      <c r="I1152" s="70" t="s">
        <v>1988</v>
      </c>
      <c r="J1152" s="70" t="s">
        <v>2222</v>
      </c>
      <c r="L1152" s="171">
        <f>_xlfn.XLOOKUP($J1152,Key!$M:$M,Key!$N:$N)</f>
        <v>1.08</v>
      </c>
    </row>
    <row r="1153" spans="2:12" ht="15" customHeight="1" x14ac:dyDescent="0.25">
      <c r="B1153" s="70" t="s">
        <v>1691</v>
      </c>
      <c r="C1153" s="70" t="s">
        <v>11</v>
      </c>
      <c r="D1153" s="70" t="s">
        <v>1695</v>
      </c>
      <c r="E1153" s="70" t="s">
        <v>1693</v>
      </c>
      <c r="F1153" s="71">
        <v>0.82450000000000001</v>
      </c>
      <c r="G1153" s="72">
        <v>3.67</v>
      </c>
      <c r="H1153" s="72">
        <v>4.45</v>
      </c>
      <c r="I1153" s="70" t="s">
        <v>1988</v>
      </c>
      <c r="J1153" s="70" t="s">
        <v>2222</v>
      </c>
      <c r="L1153" s="171">
        <f>_xlfn.XLOOKUP($J1153,Key!$M:$M,Key!$N:$N)</f>
        <v>1.08</v>
      </c>
    </row>
    <row r="1154" spans="2:12" s="3" customFormat="1" ht="15" customHeight="1" x14ac:dyDescent="0.25">
      <c r="B1154" s="73" t="s">
        <v>1691</v>
      </c>
      <c r="C1154" s="73" t="s">
        <v>13</v>
      </c>
      <c r="D1154" s="73" t="s">
        <v>1696</v>
      </c>
      <c r="E1154" s="73" t="s">
        <v>1693</v>
      </c>
      <c r="F1154" s="74">
        <v>1.5138</v>
      </c>
      <c r="G1154" s="75">
        <v>6.08</v>
      </c>
      <c r="H1154" s="75">
        <v>9.01</v>
      </c>
      <c r="I1154" s="73" t="s">
        <v>1988</v>
      </c>
      <c r="J1154" s="73" t="s">
        <v>2222</v>
      </c>
      <c r="K1154" s="173"/>
      <c r="L1154" s="172">
        <f>_xlfn.XLOOKUP($J1154,Key!$M:$M,Key!$N:$N)</f>
        <v>1.08</v>
      </c>
    </row>
    <row r="1155" spans="2:12" ht="15" customHeight="1" x14ac:dyDescent="0.25">
      <c r="B1155" s="70" t="s">
        <v>1697</v>
      </c>
      <c r="C1155" s="70" t="s">
        <v>6</v>
      </c>
      <c r="D1155" s="70" t="s">
        <v>1698</v>
      </c>
      <c r="E1155" s="70" t="s">
        <v>1699</v>
      </c>
      <c r="F1155" s="71">
        <v>0.48320000000000002</v>
      </c>
      <c r="G1155" s="72">
        <v>2.5499999999999998</v>
      </c>
      <c r="H1155" s="72">
        <v>2.93</v>
      </c>
      <c r="I1155" s="70" t="s">
        <v>1988</v>
      </c>
      <c r="J1155" s="70" t="s">
        <v>2222</v>
      </c>
      <c r="L1155" s="171">
        <f>_xlfn.XLOOKUP($J1155,Key!$M:$M,Key!$N:$N)</f>
        <v>1.08</v>
      </c>
    </row>
    <row r="1156" spans="2:12" ht="15" customHeight="1" x14ac:dyDescent="0.25">
      <c r="B1156" s="70" t="s">
        <v>1697</v>
      </c>
      <c r="C1156" s="70" t="s">
        <v>9</v>
      </c>
      <c r="D1156" s="70" t="s">
        <v>1700</v>
      </c>
      <c r="E1156" s="70" t="s">
        <v>1699</v>
      </c>
      <c r="F1156" s="71">
        <v>0.71060000000000001</v>
      </c>
      <c r="G1156" s="72">
        <v>3.54</v>
      </c>
      <c r="H1156" s="72">
        <v>3.85</v>
      </c>
      <c r="I1156" s="70" t="s">
        <v>1988</v>
      </c>
      <c r="J1156" s="70" t="s">
        <v>2222</v>
      </c>
      <c r="L1156" s="171">
        <f>_xlfn.XLOOKUP($J1156,Key!$M:$M,Key!$N:$N)</f>
        <v>1.08</v>
      </c>
    </row>
    <row r="1157" spans="2:12" ht="15" customHeight="1" x14ac:dyDescent="0.25">
      <c r="B1157" s="70" t="s">
        <v>1697</v>
      </c>
      <c r="C1157" s="70" t="s">
        <v>11</v>
      </c>
      <c r="D1157" s="70" t="s">
        <v>1701</v>
      </c>
      <c r="E1157" s="70" t="s">
        <v>1699</v>
      </c>
      <c r="F1157" s="71">
        <v>1.1181000000000001</v>
      </c>
      <c r="G1157" s="72">
        <v>5.23</v>
      </c>
      <c r="H1157" s="72">
        <v>5.66</v>
      </c>
      <c r="I1157" s="70" t="s">
        <v>1988</v>
      </c>
      <c r="J1157" s="70" t="s">
        <v>2222</v>
      </c>
      <c r="L1157" s="171">
        <f>_xlfn.XLOOKUP($J1157,Key!$M:$M,Key!$N:$N)</f>
        <v>1.08</v>
      </c>
    </row>
    <row r="1158" spans="2:12" s="3" customFormat="1" ht="15" customHeight="1" x14ac:dyDescent="0.25">
      <c r="B1158" s="73" t="s">
        <v>1697</v>
      </c>
      <c r="C1158" s="73" t="s">
        <v>13</v>
      </c>
      <c r="D1158" s="73" t="s">
        <v>1702</v>
      </c>
      <c r="E1158" s="73" t="s">
        <v>1699</v>
      </c>
      <c r="F1158" s="74">
        <v>2.1017999999999999</v>
      </c>
      <c r="G1158" s="75">
        <v>9.16</v>
      </c>
      <c r="H1158" s="75">
        <v>9.3800000000000008</v>
      </c>
      <c r="I1158" s="73" t="s">
        <v>1988</v>
      </c>
      <c r="J1158" s="73" t="s">
        <v>2222</v>
      </c>
      <c r="K1158" s="173"/>
      <c r="L1158" s="172">
        <f>_xlfn.XLOOKUP($J1158,Key!$M:$M,Key!$N:$N)</f>
        <v>1.08</v>
      </c>
    </row>
    <row r="1159" spans="2:12" ht="15" customHeight="1" x14ac:dyDescent="0.25">
      <c r="B1159" s="70" t="s">
        <v>1703</v>
      </c>
      <c r="C1159" s="70" t="s">
        <v>6</v>
      </c>
      <c r="D1159" s="70" t="s">
        <v>1704</v>
      </c>
      <c r="E1159" s="70" t="s">
        <v>1705</v>
      </c>
      <c r="F1159" s="71">
        <v>0.7369</v>
      </c>
      <c r="G1159" s="72">
        <v>3.71</v>
      </c>
      <c r="H1159" s="72">
        <v>8.18</v>
      </c>
      <c r="I1159" s="70" t="s">
        <v>1986</v>
      </c>
      <c r="J1159" s="70" t="s">
        <v>1987</v>
      </c>
      <c r="L1159" s="171">
        <f>_xlfn.XLOOKUP($J1159,Key!$M:$M,Key!$N:$N)</f>
        <v>1</v>
      </c>
    </row>
    <row r="1160" spans="2:12" ht="15" customHeight="1" x14ac:dyDescent="0.25">
      <c r="B1160" s="70" t="s">
        <v>1703</v>
      </c>
      <c r="C1160" s="70" t="s">
        <v>9</v>
      </c>
      <c r="D1160" s="70" t="s">
        <v>1706</v>
      </c>
      <c r="E1160" s="70" t="s">
        <v>1705</v>
      </c>
      <c r="F1160" s="71">
        <v>1.2613000000000001</v>
      </c>
      <c r="G1160" s="72">
        <v>7.01</v>
      </c>
      <c r="H1160" s="72">
        <v>17.73</v>
      </c>
      <c r="I1160" s="70" t="s">
        <v>1986</v>
      </c>
      <c r="J1160" s="70" t="s">
        <v>1987</v>
      </c>
      <c r="L1160" s="171">
        <f>_xlfn.XLOOKUP($J1160,Key!$M:$M,Key!$N:$N)</f>
        <v>1</v>
      </c>
    </row>
    <row r="1161" spans="2:12" ht="15" customHeight="1" x14ac:dyDescent="0.25">
      <c r="B1161" s="70" t="s">
        <v>1703</v>
      </c>
      <c r="C1161" s="70" t="s">
        <v>11</v>
      </c>
      <c r="D1161" s="70" t="s">
        <v>1707</v>
      </c>
      <c r="E1161" s="70" t="s">
        <v>1705</v>
      </c>
      <c r="F1161" s="71">
        <v>2.2591000000000001</v>
      </c>
      <c r="G1161" s="72">
        <v>11.43</v>
      </c>
      <c r="H1161" s="72">
        <v>25.04</v>
      </c>
      <c r="I1161" s="70" t="s">
        <v>1986</v>
      </c>
      <c r="J1161" s="70" t="s">
        <v>1987</v>
      </c>
      <c r="L1161" s="171">
        <f>_xlfn.XLOOKUP($J1161,Key!$M:$M,Key!$N:$N)</f>
        <v>1</v>
      </c>
    </row>
    <row r="1162" spans="2:12" s="3" customFormat="1" ht="15" customHeight="1" x14ac:dyDescent="0.25">
      <c r="B1162" s="73" t="s">
        <v>1703</v>
      </c>
      <c r="C1162" s="73" t="s">
        <v>13</v>
      </c>
      <c r="D1162" s="73" t="s">
        <v>1708</v>
      </c>
      <c r="E1162" s="73" t="s">
        <v>1705</v>
      </c>
      <c r="F1162" s="74">
        <v>5.2651000000000003</v>
      </c>
      <c r="G1162" s="75">
        <v>29.45</v>
      </c>
      <c r="H1162" s="75">
        <v>33.03</v>
      </c>
      <c r="I1162" s="73" t="s">
        <v>1986</v>
      </c>
      <c r="J1162" s="73" t="s">
        <v>1987</v>
      </c>
      <c r="K1162" s="173"/>
      <c r="L1162" s="172">
        <f>_xlfn.XLOOKUP($J1162,Key!$M:$M,Key!$N:$N)</f>
        <v>1</v>
      </c>
    </row>
    <row r="1163" spans="2:12" ht="15" customHeight="1" x14ac:dyDescent="0.25">
      <c r="B1163" s="70" t="s">
        <v>1709</v>
      </c>
      <c r="C1163" s="70" t="s">
        <v>6</v>
      </c>
      <c r="D1163" s="70" t="s">
        <v>1710</v>
      </c>
      <c r="E1163" s="70" t="s">
        <v>2268</v>
      </c>
      <c r="F1163" s="71">
        <v>0.50370000000000004</v>
      </c>
      <c r="G1163" s="72">
        <v>5.76</v>
      </c>
      <c r="H1163" s="72">
        <v>7.3</v>
      </c>
      <c r="I1163" s="70" t="s">
        <v>2024</v>
      </c>
      <c r="J1163" s="70" t="s">
        <v>2025</v>
      </c>
      <c r="L1163" s="171">
        <f>_xlfn.XLOOKUP($J1163,Key!$M:$M,Key!$N:$N)</f>
        <v>1.27</v>
      </c>
    </row>
    <row r="1164" spans="2:12" ht="15" customHeight="1" x14ac:dyDescent="0.25">
      <c r="B1164" s="70" t="s">
        <v>1709</v>
      </c>
      <c r="C1164" s="70" t="s">
        <v>9</v>
      </c>
      <c r="D1164" s="70" t="s">
        <v>1711</v>
      </c>
      <c r="E1164" s="70" t="s">
        <v>2268</v>
      </c>
      <c r="F1164" s="71">
        <v>0.65339999999999998</v>
      </c>
      <c r="G1164" s="72">
        <v>7.21</v>
      </c>
      <c r="H1164" s="72">
        <v>11.59</v>
      </c>
      <c r="I1164" s="70" t="s">
        <v>2024</v>
      </c>
      <c r="J1164" s="70" t="s">
        <v>2025</v>
      </c>
      <c r="L1164" s="171">
        <f>_xlfn.XLOOKUP($J1164,Key!$M:$M,Key!$N:$N)</f>
        <v>1.27</v>
      </c>
    </row>
    <row r="1165" spans="2:12" ht="15" customHeight="1" x14ac:dyDescent="0.25">
      <c r="B1165" s="70" t="s">
        <v>1709</v>
      </c>
      <c r="C1165" s="70" t="s">
        <v>11</v>
      </c>
      <c r="D1165" s="70" t="s">
        <v>1712</v>
      </c>
      <c r="E1165" s="70" t="s">
        <v>2268</v>
      </c>
      <c r="F1165" s="71">
        <v>0.97629999999999995</v>
      </c>
      <c r="G1165" s="72">
        <v>9.08</v>
      </c>
      <c r="H1165" s="72">
        <v>16.62</v>
      </c>
      <c r="I1165" s="70" t="s">
        <v>2024</v>
      </c>
      <c r="J1165" s="70" t="s">
        <v>2025</v>
      </c>
      <c r="L1165" s="171">
        <f>_xlfn.XLOOKUP($J1165,Key!$M:$M,Key!$N:$N)</f>
        <v>1.27</v>
      </c>
    </row>
    <row r="1166" spans="2:12" s="3" customFormat="1" ht="15" customHeight="1" x14ac:dyDescent="0.25">
      <c r="B1166" s="73" t="s">
        <v>1709</v>
      </c>
      <c r="C1166" s="73" t="s">
        <v>13</v>
      </c>
      <c r="D1166" s="73" t="s">
        <v>1713</v>
      </c>
      <c r="E1166" s="73" t="s">
        <v>2268</v>
      </c>
      <c r="F1166" s="74">
        <v>2.0554999999999999</v>
      </c>
      <c r="G1166" s="75">
        <v>18.760000000000002</v>
      </c>
      <c r="H1166" s="75">
        <v>21.98</v>
      </c>
      <c r="I1166" s="73" t="s">
        <v>2024</v>
      </c>
      <c r="J1166" s="73" t="s">
        <v>2025</v>
      </c>
      <c r="K1166" s="173"/>
      <c r="L1166" s="172">
        <f>_xlfn.XLOOKUP($J1166,Key!$M:$M,Key!$N:$N)</f>
        <v>1.27</v>
      </c>
    </row>
    <row r="1167" spans="2:12" ht="15" customHeight="1" x14ac:dyDescent="0.25">
      <c r="B1167" s="70" t="s">
        <v>1714</v>
      </c>
      <c r="C1167" s="70" t="s">
        <v>6</v>
      </c>
      <c r="D1167" s="70" t="s">
        <v>1715</v>
      </c>
      <c r="E1167" s="70" t="s">
        <v>2269</v>
      </c>
      <c r="F1167" s="71">
        <v>0.35149999999999998</v>
      </c>
      <c r="G1167" s="72">
        <v>3.98</v>
      </c>
      <c r="H1167" s="72">
        <v>3.63</v>
      </c>
      <c r="I1167" s="70" t="s">
        <v>2024</v>
      </c>
      <c r="J1167" s="70" t="s">
        <v>2025</v>
      </c>
      <c r="L1167" s="171">
        <f>_xlfn.XLOOKUP($J1167,Key!$M:$M,Key!$N:$N)</f>
        <v>1.27</v>
      </c>
    </row>
    <row r="1168" spans="2:12" ht="15" customHeight="1" x14ac:dyDescent="0.25">
      <c r="B1168" s="70" t="s">
        <v>1714</v>
      </c>
      <c r="C1168" s="70" t="s">
        <v>9</v>
      </c>
      <c r="D1168" s="70" t="s">
        <v>1716</v>
      </c>
      <c r="E1168" s="70" t="s">
        <v>2269</v>
      </c>
      <c r="F1168" s="71">
        <v>0.44719999999999999</v>
      </c>
      <c r="G1168" s="72">
        <v>4.87</v>
      </c>
      <c r="H1168" s="72">
        <v>5.91</v>
      </c>
      <c r="I1168" s="70" t="s">
        <v>2024</v>
      </c>
      <c r="J1168" s="70" t="s">
        <v>2025</v>
      </c>
      <c r="L1168" s="171">
        <f>_xlfn.XLOOKUP($J1168,Key!$M:$M,Key!$N:$N)</f>
        <v>1.27</v>
      </c>
    </row>
    <row r="1169" spans="2:12" ht="15" customHeight="1" x14ac:dyDescent="0.25">
      <c r="B1169" s="70" t="s">
        <v>1714</v>
      </c>
      <c r="C1169" s="70" t="s">
        <v>11</v>
      </c>
      <c r="D1169" s="70" t="s">
        <v>1717</v>
      </c>
      <c r="E1169" s="70" t="s">
        <v>2269</v>
      </c>
      <c r="F1169" s="71">
        <v>0.81830000000000003</v>
      </c>
      <c r="G1169" s="72">
        <v>7.53</v>
      </c>
      <c r="H1169" s="72">
        <v>10.7</v>
      </c>
      <c r="I1169" s="70" t="s">
        <v>2024</v>
      </c>
      <c r="J1169" s="70" t="s">
        <v>2025</v>
      </c>
      <c r="L1169" s="171">
        <f>_xlfn.XLOOKUP($J1169,Key!$M:$M,Key!$N:$N)</f>
        <v>1.27</v>
      </c>
    </row>
    <row r="1170" spans="2:12" s="3" customFormat="1" ht="15" customHeight="1" x14ac:dyDescent="0.25">
      <c r="B1170" s="73" t="s">
        <v>1714</v>
      </c>
      <c r="C1170" s="73" t="s">
        <v>13</v>
      </c>
      <c r="D1170" s="73" t="s">
        <v>1718</v>
      </c>
      <c r="E1170" s="73" t="s">
        <v>2269</v>
      </c>
      <c r="F1170" s="74">
        <v>1.7223999999999999</v>
      </c>
      <c r="G1170" s="75">
        <v>15.99</v>
      </c>
      <c r="H1170" s="75">
        <v>15.57</v>
      </c>
      <c r="I1170" s="73" t="s">
        <v>2024</v>
      </c>
      <c r="J1170" s="73" t="s">
        <v>2025</v>
      </c>
      <c r="K1170" s="173"/>
      <c r="L1170" s="172">
        <f>_xlfn.XLOOKUP($J1170,Key!$M:$M,Key!$N:$N)</f>
        <v>1.27</v>
      </c>
    </row>
    <row r="1171" spans="2:12" ht="15" customHeight="1" x14ac:dyDescent="0.25">
      <c r="B1171" s="70" t="s">
        <v>1719</v>
      </c>
      <c r="C1171" s="70" t="s">
        <v>6</v>
      </c>
      <c r="D1171" s="70" t="s">
        <v>1720</v>
      </c>
      <c r="E1171" s="70" t="s">
        <v>2270</v>
      </c>
      <c r="F1171" s="71">
        <v>0.32579999999999998</v>
      </c>
      <c r="G1171" s="72">
        <v>3.3</v>
      </c>
      <c r="H1171" s="72">
        <v>4.16</v>
      </c>
      <c r="I1171" s="70" t="s">
        <v>2024</v>
      </c>
      <c r="J1171" s="70" t="s">
        <v>2025</v>
      </c>
      <c r="L1171" s="171">
        <f>_xlfn.XLOOKUP($J1171,Key!$M:$M,Key!$N:$N)</f>
        <v>1.27</v>
      </c>
    </row>
    <row r="1172" spans="2:12" ht="15" customHeight="1" x14ac:dyDescent="0.25">
      <c r="B1172" s="70" t="s">
        <v>1719</v>
      </c>
      <c r="C1172" s="70" t="s">
        <v>9</v>
      </c>
      <c r="D1172" s="70" t="s">
        <v>1721</v>
      </c>
      <c r="E1172" s="70" t="s">
        <v>2270</v>
      </c>
      <c r="F1172" s="71">
        <v>0.42449999999999999</v>
      </c>
      <c r="G1172" s="72">
        <v>4.1100000000000003</v>
      </c>
      <c r="H1172" s="72">
        <v>6.95</v>
      </c>
      <c r="I1172" s="70" t="s">
        <v>2024</v>
      </c>
      <c r="J1172" s="70" t="s">
        <v>2025</v>
      </c>
      <c r="L1172" s="171">
        <f>_xlfn.XLOOKUP($J1172,Key!$M:$M,Key!$N:$N)</f>
        <v>1.27</v>
      </c>
    </row>
    <row r="1173" spans="2:12" ht="15" customHeight="1" x14ac:dyDescent="0.25">
      <c r="B1173" s="70" t="s">
        <v>1719</v>
      </c>
      <c r="C1173" s="70" t="s">
        <v>11</v>
      </c>
      <c r="D1173" s="70" t="s">
        <v>1722</v>
      </c>
      <c r="E1173" s="70" t="s">
        <v>2270</v>
      </c>
      <c r="F1173" s="71">
        <v>0.88100000000000001</v>
      </c>
      <c r="G1173" s="72">
        <v>6.71</v>
      </c>
      <c r="H1173" s="72">
        <v>17.260000000000002</v>
      </c>
      <c r="I1173" s="70" t="s">
        <v>2024</v>
      </c>
      <c r="J1173" s="70" t="s">
        <v>2025</v>
      </c>
      <c r="L1173" s="171">
        <f>_xlfn.XLOOKUP($J1173,Key!$M:$M,Key!$N:$N)</f>
        <v>1.27</v>
      </c>
    </row>
    <row r="1174" spans="2:12" s="3" customFormat="1" ht="15" customHeight="1" x14ac:dyDescent="0.25">
      <c r="B1174" s="73" t="s">
        <v>1719</v>
      </c>
      <c r="C1174" s="73" t="s">
        <v>13</v>
      </c>
      <c r="D1174" s="73" t="s">
        <v>1723</v>
      </c>
      <c r="E1174" s="73" t="s">
        <v>2270</v>
      </c>
      <c r="F1174" s="74">
        <v>3.8519999999999999</v>
      </c>
      <c r="G1174" s="75">
        <v>10.95</v>
      </c>
      <c r="H1174" s="75">
        <v>4.95</v>
      </c>
      <c r="I1174" s="73" t="s">
        <v>2024</v>
      </c>
      <c r="J1174" s="73" t="s">
        <v>2025</v>
      </c>
      <c r="K1174" s="173"/>
      <c r="L1174" s="172">
        <f>_xlfn.XLOOKUP($J1174,Key!$M:$M,Key!$N:$N)</f>
        <v>1.27</v>
      </c>
    </row>
    <row r="1175" spans="2:12" ht="15" customHeight="1" x14ac:dyDescent="0.25">
      <c r="B1175" s="70" t="s">
        <v>1724</v>
      </c>
      <c r="C1175" s="70" t="s">
        <v>6</v>
      </c>
      <c r="D1175" s="70" t="s">
        <v>1725</v>
      </c>
      <c r="E1175" s="70" t="s">
        <v>1726</v>
      </c>
      <c r="F1175" s="71">
        <v>0.39389999999999997</v>
      </c>
      <c r="G1175" s="72">
        <v>4.5199999999999996</v>
      </c>
      <c r="H1175" s="72">
        <v>4.33</v>
      </c>
      <c r="I1175" s="70" t="s">
        <v>2024</v>
      </c>
      <c r="J1175" s="70" t="s">
        <v>2025</v>
      </c>
      <c r="L1175" s="171">
        <f>_xlfn.XLOOKUP($J1175,Key!$M:$M,Key!$N:$N)</f>
        <v>1.27</v>
      </c>
    </row>
    <row r="1176" spans="2:12" ht="15" customHeight="1" x14ac:dyDescent="0.25">
      <c r="B1176" s="70" t="s">
        <v>1724</v>
      </c>
      <c r="C1176" s="70" t="s">
        <v>9</v>
      </c>
      <c r="D1176" s="70" t="s">
        <v>1727</v>
      </c>
      <c r="E1176" s="70" t="s">
        <v>1726</v>
      </c>
      <c r="F1176" s="71">
        <v>0.49419999999999997</v>
      </c>
      <c r="G1176" s="72">
        <v>5.49</v>
      </c>
      <c r="H1176" s="72">
        <v>6.76</v>
      </c>
      <c r="I1176" s="70" t="s">
        <v>2024</v>
      </c>
      <c r="J1176" s="70" t="s">
        <v>2025</v>
      </c>
      <c r="L1176" s="171">
        <f>_xlfn.XLOOKUP($J1176,Key!$M:$M,Key!$N:$N)</f>
        <v>1.27</v>
      </c>
    </row>
    <row r="1177" spans="2:12" ht="15" customHeight="1" x14ac:dyDescent="0.25">
      <c r="B1177" s="70" t="s">
        <v>1724</v>
      </c>
      <c r="C1177" s="70" t="s">
        <v>11</v>
      </c>
      <c r="D1177" s="70" t="s">
        <v>1728</v>
      </c>
      <c r="E1177" s="70" t="s">
        <v>1726</v>
      </c>
      <c r="F1177" s="71">
        <v>0.84599999999999997</v>
      </c>
      <c r="G1177" s="72">
        <v>7.93</v>
      </c>
      <c r="H1177" s="72">
        <v>12.27</v>
      </c>
      <c r="I1177" s="70" t="s">
        <v>2024</v>
      </c>
      <c r="J1177" s="70" t="s">
        <v>2025</v>
      </c>
      <c r="L1177" s="171">
        <f>_xlfn.XLOOKUP($J1177,Key!$M:$M,Key!$N:$N)</f>
        <v>1.27</v>
      </c>
    </row>
    <row r="1178" spans="2:12" s="3" customFormat="1" ht="15" customHeight="1" x14ac:dyDescent="0.25">
      <c r="B1178" s="73" t="s">
        <v>1724</v>
      </c>
      <c r="C1178" s="73" t="s">
        <v>13</v>
      </c>
      <c r="D1178" s="73" t="s">
        <v>1729</v>
      </c>
      <c r="E1178" s="73" t="s">
        <v>1726</v>
      </c>
      <c r="F1178" s="74">
        <v>1.5790999999999999</v>
      </c>
      <c r="G1178" s="75">
        <v>15.11</v>
      </c>
      <c r="H1178" s="75">
        <v>14.98</v>
      </c>
      <c r="I1178" s="73" t="s">
        <v>2024</v>
      </c>
      <c r="J1178" s="73" t="s">
        <v>2025</v>
      </c>
      <c r="K1178" s="173"/>
      <c r="L1178" s="172">
        <f>_xlfn.XLOOKUP($J1178,Key!$M:$M,Key!$N:$N)</f>
        <v>1.27</v>
      </c>
    </row>
    <row r="1179" spans="2:12" ht="15" customHeight="1" x14ac:dyDescent="0.25">
      <c r="B1179" s="70" t="s">
        <v>1730</v>
      </c>
      <c r="C1179" s="70" t="s">
        <v>6</v>
      </c>
      <c r="D1179" s="70" t="s">
        <v>1731</v>
      </c>
      <c r="E1179" s="70" t="s">
        <v>2271</v>
      </c>
      <c r="F1179" s="71">
        <v>0.25209999999999999</v>
      </c>
      <c r="G1179" s="72">
        <v>2.57</v>
      </c>
      <c r="H1179" s="72">
        <v>2.77</v>
      </c>
      <c r="I1179" s="70" t="s">
        <v>2024</v>
      </c>
      <c r="J1179" s="70" t="s">
        <v>2025</v>
      </c>
      <c r="L1179" s="171">
        <f>_xlfn.XLOOKUP($J1179,Key!$M:$M,Key!$N:$N)</f>
        <v>1.27</v>
      </c>
    </row>
    <row r="1180" spans="2:12" ht="15" customHeight="1" x14ac:dyDescent="0.25">
      <c r="B1180" s="70" t="s">
        <v>1730</v>
      </c>
      <c r="C1180" s="70" t="s">
        <v>9</v>
      </c>
      <c r="D1180" s="70" t="s">
        <v>1732</v>
      </c>
      <c r="E1180" s="70" t="s">
        <v>2271</v>
      </c>
      <c r="F1180" s="71">
        <v>0.33950000000000002</v>
      </c>
      <c r="G1180" s="72">
        <v>3.3</v>
      </c>
      <c r="H1180" s="72">
        <v>4.54</v>
      </c>
      <c r="I1180" s="70" t="s">
        <v>2024</v>
      </c>
      <c r="J1180" s="70" t="s">
        <v>2025</v>
      </c>
      <c r="L1180" s="171">
        <f>_xlfn.XLOOKUP($J1180,Key!$M:$M,Key!$N:$N)</f>
        <v>1.27</v>
      </c>
    </row>
    <row r="1181" spans="2:12" ht="15" customHeight="1" x14ac:dyDescent="0.25">
      <c r="B1181" s="70" t="s">
        <v>1730</v>
      </c>
      <c r="C1181" s="70" t="s">
        <v>11</v>
      </c>
      <c r="D1181" s="70" t="s">
        <v>1733</v>
      </c>
      <c r="E1181" s="70" t="s">
        <v>2271</v>
      </c>
      <c r="F1181" s="71">
        <v>0.62929999999999997</v>
      </c>
      <c r="G1181" s="72">
        <v>5.0999999999999996</v>
      </c>
      <c r="H1181" s="72">
        <v>6.89</v>
      </c>
      <c r="I1181" s="70" t="s">
        <v>2024</v>
      </c>
      <c r="J1181" s="70" t="s">
        <v>2025</v>
      </c>
      <c r="L1181" s="171">
        <f>_xlfn.XLOOKUP($J1181,Key!$M:$M,Key!$N:$N)</f>
        <v>1.27</v>
      </c>
    </row>
    <row r="1182" spans="2:12" s="3" customFormat="1" ht="15" customHeight="1" x14ac:dyDescent="0.25">
      <c r="B1182" s="73" t="s">
        <v>1730</v>
      </c>
      <c r="C1182" s="73" t="s">
        <v>13</v>
      </c>
      <c r="D1182" s="73" t="s">
        <v>1734</v>
      </c>
      <c r="E1182" s="73" t="s">
        <v>2271</v>
      </c>
      <c r="F1182" s="74">
        <v>0.99890000000000001</v>
      </c>
      <c r="G1182" s="75">
        <v>7.15</v>
      </c>
      <c r="H1182" s="75">
        <v>7.74</v>
      </c>
      <c r="I1182" s="73" t="s">
        <v>2024</v>
      </c>
      <c r="J1182" s="73" t="s">
        <v>2025</v>
      </c>
      <c r="K1182" s="173"/>
      <c r="L1182" s="172">
        <f>_xlfn.XLOOKUP($J1182,Key!$M:$M,Key!$N:$N)</f>
        <v>1.27</v>
      </c>
    </row>
    <row r="1183" spans="2:12" ht="15" customHeight="1" x14ac:dyDescent="0.25">
      <c r="B1183" s="70" t="s">
        <v>1735</v>
      </c>
      <c r="C1183" s="70" t="s">
        <v>6</v>
      </c>
      <c r="D1183" s="70" t="s">
        <v>1736</v>
      </c>
      <c r="E1183" s="70" t="s">
        <v>2272</v>
      </c>
      <c r="F1183" s="71">
        <v>0.38529999999999998</v>
      </c>
      <c r="G1183" s="72">
        <v>2.77</v>
      </c>
      <c r="H1183" s="72">
        <v>3.59</v>
      </c>
      <c r="I1183" s="70" t="s">
        <v>2024</v>
      </c>
      <c r="J1183" s="70" t="s">
        <v>2025</v>
      </c>
      <c r="L1183" s="171">
        <f>_xlfn.XLOOKUP($J1183,Key!$M:$M,Key!$N:$N)</f>
        <v>1.27</v>
      </c>
    </row>
    <row r="1184" spans="2:12" ht="15" customHeight="1" x14ac:dyDescent="0.25">
      <c r="B1184" s="70" t="s">
        <v>1735</v>
      </c>
      <c r="C1184" s="70" t="s">
        <v>9</v>
      </c>
      <c r="D1184" s="70" t="s">
        <v>1737</v>
      </c>
      <c r="E1184" s="70" t="s">
        <v>2272</v>
      </c>
      <c r="F1184" s="71">
        <v>0.5746</v>
      </c>
      <c r="G1184" s="72">
        <v>2.99</v>
      </c>
      <c r="H1184" s="72">
        <v>5.46</v>
      </c>
      <c r="I1184" s="70" t="s">
        <v>2024</v>
      </c>
      <c r="J1184" s="70" t="s">
        <v>2025</v>
      </c>
      <c r="L1184" s="171">
        <f>_xlfn.XLOOKUP($J1184,Key!$M:$M,Key!$N:$N)</f>
        <v>1.27</v>
      </c>
    </row>
    <row r="1185" spans="2:12" ht="15" customHeight="1" x14ac:dyDescent="0.25">
      <c r="B1185" s="70" t="s">
        <v>1735</v>
      </c>
      <c r="C1185" s="70" t="s">
        <v>11</v>
      </c>
      <c r="D1185" s="70" t="s">
        <v>1738</v>
      </c>
      <c r="E1185" s="70" t="s">
        <v>2272</v>
      </c>
      <c r="F1185" s="71">
        <v>0.81279999999999997</v>
      </c>
      <c r="G1185" s="72">
        <v>3.43</v>
      </c>
      <c r="H1185" s="72">
        <v>7.71</v>
      </c>
      <c r="I1185" s="70" t="s">
        <v>2024</v>
      </c>
      <c r="J1185" s="70" t="s">
        <v>2025</v>
      </c>
      <c r="L1185" s="171">
        <f>_xlfn.XLOOKUP($J1185,Key!$M:$M,Key!$N:$N)</f>
        <v>1.27</v>
      </c>
    </row>
    <row r="1186" spans="2:12" s="3" customFormat="1" ht="15" customHeight="1" x14ac:dyDescent="0.25">
      <c r="B1186" s="73" t="s">
        <v>1735</v>
      </c>
      <c r="C1186" s="73" t="s">
        <v>13</v>
      </c>
      <c r="D1186" s="73" t="s">
        <v>1739</v>
      </c>
      <c r="E1186" s="73" t="s">
        <v>2272</v>
      </c>
      <c r="F1186" s="74">
        <v>1.2690999999999999</v>
      </c>
      <c r="G1186" s="75">
        <v>5.23</v>
      </c>
      <c r="H1186" s="75">
        <v>7.56</v>
      </c>
      <c r="I1186" s="73" t="s">
        <v>2024</v>
      </c>
      <c r="J1186" s="73" t="s">
        <v>2025</v>
      </c>
      <c r="K1186" s="173"/>
      <c r="L1186" s="172">
        <f>_xlfn.XLOOKUP($J1186,Key!$M:$M,Key!$N:$N)</f>
        <v>1.27</v>
      </c>
    </row>
    <row r="1187" spans="2:12" ht="15" customHeight="1" x14ac:dyDescent="0.25">
      <c r="B1187" s="70" t="s">
        <v>1740</v>
      </c>
      <c r="C1187" s="70" t="s">
        <v>6</v>
      </c>
      <c r="D1187" s="70" t="s">
        <v>1741</v>
      </c>
      <c r="E1187" s="70" t="s">
        <v>2273</v>
      </c>
      <c r="F1187" s="71">
        <v>0.42720000000000002</v>
      </c>
      <c r="G1187" s="72">
        <v>4.0599999999999996</v>
      </c>
      <c r="H1187" s="72">
        <v>7.95</v>
      </c>
      <c r="I1187" s="70" t="s">
        <v>2024</v>
      </c>
      <c r="J1187" s="70" t="s">
        <v>2025</v>
      </c>
      <c r="L1187" s="171">
        <f>_xlfn.XLOOKUP($J1187,Key!$M:$M,Key!$N:$N)</f>
        <v>1.27</v>
      </c>
    </row>
    <row r="1188" spans="2:12" ht="15" customHeight="1" x14ac:dyDescent="0.25">
      <c r="B1188" s="70" t="s">
        <v>1740</v>
      </c>
      <c r="C1188" s="70" t="s">
        <v>9</v>
      </c>
      <c r="D1188" s="70" t="s">
        <v>1742</v>
      </c>
      <c r="E1188" s="70" t="s">
        <v>2273</v>
      </c>
      <c r="F1188" s="71">
        <v>0.64859999999999995</v>
      </c>
      <c r="G1188" s="72">
        <v>5.52</v>
      </c>
      <c r="H1188" s="72">
        <v>11.22</v>
      </c>
      <c r="I1188" s="70" t="s">
        <v>2024</v>
      </c>
      <c r="J1188" s="70" t="s">
        <v>2025</v>
      </c>
      <c r="L1188" s="171">
        <f>_xlfn.XLOOKUP($J1188,Key!$M:$M,Key!$N:$N)</f>
        <v>1.27</v>
      </c>
    </row>
    <row r="1189" spans="2:12" ht="15" customHeight="1" x14ac:dyDescent="0.25">
      <c r="B1189" s="70" t="s">
        <v>1740</v>
      </c>
      <c r="C1189" s="70" t="s">
        <v>11</v>
      </c>
      <c r="D1189" s="70" t="s">
        <v>1743</v>
      </c>
      <c r="E1189" s="70" t="s">
        <v>2273</v>
      </c>
      <c r="F1189" s="71">
        <v>0.93669999999999998</v>
      </c>
      <c r="G1189" s="72">
        <v>6.34</v>
      </c>
      <c r="H1189" s="72">
        <v>18.649999999999999</v>
      </c>
      <c r="I1189" s="70" t="s">
        <v>2024</v>
      </c>
      <c r="J1189" s="70" t="s">
        <v>2025</v>
      </c>
      <c r="L1189" s="171">
        <f>_xlfn.XLOOKUP($J1189,Key!$M:$M,Key!$N:$N)</f>
        <v>1.27</v>
      </c>
    </row>
    <row r="1190" spans="2:12" s="3" customFormat="1" ht="15" customHeight="1" x14ac:dyDescent="0.25">
      <c r="B1190" s="73" t="s">
        <v>1740</v>
      </c>
      <c r="C1190" s="73" t="s">
        <v>13</v>
      </c>
      <c r="D1190" s="73" t="s">
        <v>1744</v>
      </c>
      <c r="E1190" s="73" t="s">
        <v>2273</v>
      </c>
      <c r="F1190" s="74">
        <v>2.2498</v>
      </c>
      <c r="G1190" s="75">
        <v>16.66</v>
      </c>
      <c r="H1190" s="75">
        <v>21.28</v>
      </c>
      <c r="I1190" s="73" t="s">
        <v>2024</v>
      </c>
      <c r="J1190" s="73" t="s">
        <v>2025</v>
      </c>
      <c r="K1190" s="173"/>
      <c r="L1190" s="172">
        <f>_xlfn.XLOOKUP($J1190,Key!$M:$M,Key!$N:$N)</f>
        <v>1.27</v>
      </c>
    </row>
    <row r="1191" spans="2:12" ht="15" customHeight="1" x14ac:dyDescent="0.25">
      <c r="B1191" s="70" t="s">
        <v>1745</v>
      </c>
      <c r="C1191" s="70" t="s">
        <v>6</v>
      </c>
      <c r="D1191" s="70" t="s">
        <v>1746</v>
      </c>
      <c r="E1191" s="70" t="s">
        <v>2274</v>
      </c>
      <c r="F1191" s="71">
        <v>0.38979999999999998</v>
      </c>
      <c r="G1191" s="72">
        <v>4.54</v>
      </c>
      <c r="H1191" s="72">
        <v>5.84</v>
      </c>
      <c r="I1191" s="70" t="s">
        <v>2024</v>
      </c>
      <c r="J1191" s="70" t="s">
        <v>2025</v>
      </c>
      <c r="L1191" s="171">
        <f>_xlfn.XLOOKUP($J1191,Key!$M:$M,Key!$N:$N)</f>
        <v>1.27</v>
      </c>
    </row>
    <row r="1192" spans="2:12" ht="15" customHeight="1" x14ac:dyDescent="0.25">
      <c r="B1192" s="70" t="s">
        <v>1745</v>
      </c>
      <c r="C1192" s="70" t="s">
        <v>9</v>
      </c>
      <c r="D1192" s="70" t="s">
        <v>1747</v>
      </c>
      <c r="E1192" s="70" t="s">
        <v>2274</v>
      </c>
      <c r="F1192" s="71">
        <v>0.48270000000000002</v>
      </c>
      <c r="G1192" s="72">
        <v>5.59</v>
      </c>
      <c r="H1192" s="72">
        <v>9.33</v>
      </c>
      <c r="I1192" s="70" t="s">
        <v>2024</v>
      </c>
      <c r="J1192" s="70" t="s">
        <v>2025</v>
      </c>
      <c r="L1192" s="171">
        <f>_xlfn.XLOOKUP($J1192,Key!$M:$M,Key!$N:$N)</f>
        <v>1.27</v>
      </c>
    </row>
    <row r="1193" spans="2:12" ht="15" customHeight="1" x14ac:dyDescent="0.25">
      <c r="B1193" s="70" t="s">
        <v>1745</v>
      </c>
      <c r="C1193" s="70" t="s">
        <v>11</v>
      </c>
      <c r="D1193" s="70" t="s">
        <v>1748</v>
      </c>
      <c r="E1193" s="70" t="s">
        <v>2274</v>
      </c>
      <c r="F1193" s="71">
        <v>0.78549999999999998</v>
      </c>
      <c r="G1193" s="72">
        <v>7.37</v>
      </c>
      <c r="H1193" s="72">
        <v>12.88</v>
      </c>
      <c r="I1193" s="70" t="s">
        <v>2024</v>
      </c>
      <c r="J1193" s="70" t="s">
        <v>2025</v>
      </c>
      <c r="L1193" s="171">
        <f>_xlfn.XLOOKUP($J1193,Key!$M:$M,Key!$N:$N)</f>
        <v>1.27</v>
      </c>
    </row>
    <row r="1194" spans="2:12" s="3" customFormat="1" ht="15" customHeight="1" x14ac:dyDescent="0.25">
      <c r="B1194" s="73" t="s">
        <v>1745</v>
      </c>
      <c r="C1194" s="73" t="s">
        <v>13</v>
      </c>
      <c r="D1194" s="73" t="s">
        <v>1749</v>
      </c>
      <c r="E1194" s="73" t="s">
        <v>2274</v>
      </c>
      <c r="F1194" s="74">
        <v>2.6339000000000001</v>
      </c>
      <c r="G1194" s="75">
        <v>16.920000000000002</v>
      </c>
      <c r="H1194" s="75">
        <v>23.58</v>
      </c>
      <c r="I1194" s="73" t="s">
        <v>2024</v>
      </c>
      <c r="J1194" s="73" t="s">
        <v>2025</v>
      </c>
      <c r="K1194" s="173"/>
      <c r="L1194" s="172">
        <f>_xlfn.XLOOKUP($J1194,Key!$M:$M,Key!$N:$N)</f>
        <v>1.27</v>
      </c>
    </row>
    <row r="1195" spans="2:12" ht="15" customHeight="1" x14ac:dyDescent="0.25">
      <c r="B1195" s="70" t="s">
        <v>1750</v>
      </c>
      <c r="C1195" s="70" t="s">
        <v>6</v>
      </c>
      <c r="D1195" s="70" t="s">
        <v>1751</v>
      </c>
      <c r="E1195" s="70" t="s">
        <v>1752</v>
      </c>
      <c r="F1195" s="71">
        <v>0.71389999999999998</v>
      </c>
      <c r="G1195" s="72">
        <v>6.5</v>
      </c>
      <c r="H1195" s="72">
        <v>10.69</v>
      </c>
      <c r="I1195" s="70" t="s">
        <v>2024</v>
      </c>
      <c r="J1195" s="70" t="s">
        <v>2025</v>
      </c>
      <c r="L1195" s="171">
        <f>_xlfn.XLOOKUP($J1195,Key!$M:$M,Key!$N:$N)</f>
        <v>1.27</v>
      </c>
    </row>
    <row r="1196" spans="2:12" ht="15" customHeight="1" x14ac:dyDescent="0.25">
      <c r="B1196" s="70" t="s">
        <v>1750</v>
      </c>
      <c r="C1196" s="70" t="s">
        <v>9</v>
      </c>
      <c r="D1196" s="70" t="s">
        <v>1753</v>
      </c>
      <c r="E1196" s="70" t="s">
        <v>1752</v>
      </c>
      <c r="F1196" s="71">
        <v>0.97209999999999996</v>
      </c>
      <c r="G1196" s="72">
        <v>7.94</v>
      </c>
      <c r="H1196" s="72">
        <v>11</v>
      </c>
      <c r="I1196" s="70" t="s">
        <v>2024</v>
      </c>
      <c r="J1196" s="70" t="s">
        <v>2025</v>
      </c>
      <c r="L1196" s="171">
        <f>_xlfn.XLOOKUP($J1196,Key!$M:$M,Key!$N:$N)</f>
        <v>1.27</v>
      </c>
    </row>
    <row r="1197" spans="2:12" ht="15" customHeight="1" x14ac:dyDescent="0.25">
      <c r="B1197" s="70" t="s">
        <v>1750</v>
      </c>
      <c r="C1197" s="70" t="s">
        <v>11</v>
      </c>
      <c r="D1197" s="70" t="s">
        <v>1754</v>
      </c>
      <c r="E1197" s="70" t="s">
        <v>1752</v>
      </c>
      <c r="F1197" s="71">
        <v>1.5085999999999999</v>
      </c>
      <c r="G1197" s="72">
        <v>11.51</v>
      </c>
      <c r="H1197" s="72">
        <v>15.56</v>
      </c>
      <c r="I1197" s="70" t="s">
        <v>2024</v>
      </c>
      <c r="J1197" s="70" t="s">
        <v>2025</v>
      </c>
      <c r="L1197" s="171">
        <f>_xlfn.XLOOKUP($J1197,Key!$M:$M,Key!$N:$N)</f>
        <v>1.27</v>
      </c>
    </row>
    <row r="1198" spans="2:12" s="3" customFormat="1" ht="15" customHeight="1" x14ac:dyDescent="0.25">
      <c r="B1198" s="73" t="s">
        <v>1750</v>
      </c>
      <c r="C1198" s="73" t="s">
        <v>13</v>
      </c>
      <c r="D1198" s="73" t="s">
        <v>1755</v>
      </c>
      <c r="E1198" s="73" t="s">
        <v>1752</v>
      </c>
      <c r="F1198" s="74">
        <v>2.7694999999999999</v>
      </c>
      <c r="G1198" s="75">
        <v>20.440000000000001</v>
      </c>
      <c r="H1198" s="75">
        <v>26.12</v>
      </c>
      <c r="I1198" s="73" t="s">
        <v>2024</v>
      </c>
      <c r="J1198" s="73" t="s">
        <v>2025</v>
      </c>
      <c r="K1198" s="173"/>
      <c r="L1198" s="172">
        <f>_xlfn.XLOOKUP($J1198,Key!$M:$M,Key!$N:$N)</f>
        <v>1.27</v>
      </c>
    </row>
    <row r="1199" spans="2:12" ht="15" customHeight="1" x14ac:dyDescent="0.25">
      <c r="B1199" s="70" t="s">
        <v>1756</v>
      </c>
      <c r="C1199" s="70" t="s">
        <v>6</v>
      </c>
      <c r="D1199" s="70" t="s">
        <v>1757</v>
      </c>
      <c r="E1199" s="70" t="s">
        <v>2275</v>
      </c>
      <c r="F1199" s="71">
        <v>0.37069999999999997</v>
      </c>
      <c r="G1199" s="72">
        <v>2.56</v>
      </c>
      <c r="H1199" s="72">
        <v>8.33</v>
      </c>
      <c r="I1199" s="70" t="s">
        <v>2024</v>
      </c>
      <c r="J1199" s="70" t="s">
        <v>2025</v>
      </c>
      <c r="L1199" s="171">
        <f>_xlfn.XLOOKUP($J1199,Key!$M:$M,Key!$N:$N)</f>
        <v>1.27</v>
      </c>
    </row>
    <row r="1200" spans="2:12" ht="15" customHeight="1" x14ac:dyDescent="0.25">
      <c r="B1200" s="70" t="s">
        <v>1756</v>
      </c>
      <c r="C1200" s="70" t="s">
        <v>9</v>
      </c>
      <c r="D1200" s="70" t="s">
        <v>1758</v>
      </c>
      <c r="E1200" s="70" t="s">
        <v>2275</v>
      </c>
      <c r="F1200" s="71">
        <v>0.50419999999999998</v>
      </c>
      <c r="G1200" s="72">
        <v>3.04</v>
      </c>
      <c r="H1200" s="72">
        <v>6.82</v>
      </c>
      <c r="I1200" s="70" t="s">
        <v>2024</v>
      </c>
      <c r="J1200" s="70" t="s">
        <v>2025</v>
      </c>
      <c r="L1200" s="171">
        <f>_xlfn.XLOOKUP($J1200,Key!$M:$M,Key!$N:$N)</f>
        <v>1.27</v>
      </c>
    </row>
    <row r="1201" spans="2:12" ht="15" customHeight="1" x14ac:dyDescent="0.25">
      <c r="B1201" s="70" t="s">
        <v>1756</v>
      </c>
      <c r="C1201" s="70" t="s">
        <v>11</v>
      </c>
      <c r="D1201" s="70" t="s">
        <v>1759</v>
      </c>
      <c r="E1201" s="70" t="s">
        <v>2275</v>
      </c>
      <c r="F1201" s="71">
        <v>0.68559999999999999</v>
      </c>
      <c r="G1201" s="72">
        <v>3.74</v>
      </c>
      <c r="H1201" s="72">
        <v>11.28</v>
      </c>
      <c r="I1201" s="70" t="s">
        <v>2024</v>
      </c>
      <c r="J1201" s="70" t="s">
        <v>2025</v>
      </c>
      <c r="L1201" s="171">
        <f>_xlfn.XLOOKUP($J1201,Key!$M:$M,Key!$N:$N)</f>
        <v>1.27</v>
      </c>
    </row>
    <row r="1202" spans="2:12" s="3" customFormat="1" ht="15" customHeight="1" x14ac:dyDescent="0.25">
      <c r="B1202" s="73" t="s">
        <v>1756</v>
      </c>
      <c r="C1202" s="73" t="s">
        <v>13</v>
      </c>
      <c r="D1202" s="73" t="s">
        <v>1760</v>
      </c>
      <c r="E1202" s="73" t="s">
        <v>2275</v>
      </c>
      <c r="F1202" s="74">
        <v>1.3801000000000001</v>
      </c>
      <c r="G1202" s="75">
        <v>7.32</v>
      </c>
      <c r="H1202" s="75">
        <v>5.34</v>
      </c>
      <c r="I1202" s="73" t="s">
        <v>2024</v>
      </c>
      <c r="J1202" s="73" t="s">
        <v>2025</v>
      </c>
      <c r="K1202" s="173"/>
      <c r="L1202" s="172">
        <f>_xlfn.XLOOKUP($J1202,Key!$M:$M,Key!$N:$N)</f>
        <v>1.27</v>
      </c>
    </row>
    <row r="1203" spans="2:12" ht="15" customHeight="1" x14ac:dyDescent="0.25">
      <c r="B1203" s="70" t="s">
        <v>2276</v>
      </c>
      <c r="C1203" s="70" t="s">
        <v>6</v>
      </c>
      <c r="D1203" s="70" t="s">
        <v>2277</v>
      </c>
      <c r="E1203" s="70" t="s">
        <v>2278</v>
      </c>
      <c r="F1203" s="71">
        <v>0.60170000000000001</v>
      </c>
      <c r="G1203" s="72">
        <v>7.06</v>
      </c>
      <c r="H1203" s="72">
        <v>10.29</v>
      </c>
      <c r="I1203" s="70" t="s">
        <v>2024</v>
      </c>
      <c r="J1203" s="70" t="s">
        <v>2025</v>
      </c>
      <c r="L1203" s="171">
        <f>_xlfn.XLOOKUP($J1203,Key!$M:$M,Key!$N:$N)</f>
        <v>1.27</v>
      </c>
    </row>
    <row r="1204" spans="2:12" ht="15" customHeight="1" x14ac:dyDescent="0.25">
      <c r="B1204" s="70" t="s">
        <v>2276</v>
      </c>
      <c r="C1204" s="70" t="s">
        <v>9</v>
      </c>
      <c r="D1204" s="70" t="s">
        <v>2279</v>
      </c>
      <c r="E1204" s="70" t="s">
        <v>2278</v>
      </c>
      <c r="F1204" s="71">
        <v>0.621</v>
      </c>
      <c r="G1204" s="72">
        <v>7.06</v>
      </c>
      <c r="H1204" s="72">
        <v>12.19</v>
      </c>
      <c r="I1204" s="70" t="s">
        <v>2024</v>
      </c>
      <c r="J1204" s="70" t="s">
        <v>2025</v>
      </c>
      <c r="L1204" s="171">
        <f>_xlfn.XLOOKUP($J1204,Key!$M:$M,Key!$N:$N)</f>
        <v>1.27</v>
      </c>
    </row>
    <row r="1205" spans="2:12" ht="15" customHeight="1" x14ac:dyDescent="0.25">
      <c r="B1205" s="70" t="s">
        <v>2276</v>
      </c>
      <c r="C1205" s="70" t="s">
        <v>11</v>
      </c>
      <c r="D1205" s="70" t="s">
        <v>2280</v>
      </c>
      <c r="E1205" s="70" t="s">
        <v>2278</v>
      </c>
      <c r="F1205" s="71">
        <v>1.1140000000000001</v>
      </c>
      <c r="G1205" s="72">
        <v>11.78</v>
      </c>
      <c r="H1205" s="72">
        <v>19.600000000000001</v>
      </c>
      <c r="I1205" s="70" t="s">
        <v>2024</v>
      </c>
      <c r="J1205" s="70" t="s">
        <v>2025</v>
      </c>
      <c r="L1205" s="171">
        <f>_xlfn.XLOOKUP($J1205,Key!$M:$M,Key!$N:$N)</f>
        <v>1.27</v>
      </c>
    </row>
    <row r="1206" spans="2:12" s="3" customFormat="1" ht="15" customHeight="1" x14ac:dyDescent="0.25">
      <c r="B1206" s="73" t="s">
        <v>2276</v>
      </c>
      <c r="C1206" s="73" t="s">
        <v>13</v>
      </c>
      <c r="D1206" s="73" t="s">
        <v>2281</v>
      </c>
      <c r="E1206" s="73" t="s">
        <v>2278</v>
      </c>
      <c r="F1206" s="74">
        <v>2.2401</v>
      </c>
      <c r="G1206" s="75">
        <v>18.690000000000001</v>
      </c>
      <c r="H1206" s="75">
        <v>22.01</v>
      </c>
      <c r="I1206" s="73" t="s">
        <v>2024</v>
      </c>
      <c r="J1206" s="73" t="s">
        <v>2025</v>
      </c>
      <c r="K1206" s="173"/>
      <c r="L1206" s="172">
        <f>_xlfn.XLOOKUP($J1206,Key!$M:$M,Key!$N:$N)</f>
        <v>1.27</v>
      </c>
    </row>
    <row r="1207" spans="2:12" ht="15" customHeight="1" x14ac:dyDescent="0.25">
      <c r="B1207" s="70" t="s">
        <v>2282</v>
      </c>
      <c r="C1207" s="70" t="s">
        <v>6</v>
      </c>
      <c r="D1207" s="70" t="s">
        <v>2283</v>
      </c>
      <c r="E1207" s="70" t="s">
        <v>2284</v>
      </c>
      <c r="F1207" s="71">
        <v>0.51359999999999995</v>
      </c>
      <c r="G1207" s="72">
        <v>3.41</v>
      </c>
      <c r="H1207" s="72">
        <v>5.38</v>
      </c>
      <c r="I1207" s="70" t="s">
        <v>2024</v>
      </c>
      <c r="J1207" s="70" t="s">
        <v>2025</v>
      </c>
      <c r="L1207" s="171">
        <f>_xlfn.XLOOKUP($J1207,Key!$M:$M,Key!$N:$N)</f>
        <v>1.27</v>
      </c>
    </row>
    <row r="1208" spans="2:12" ht="15" customHeight="1" x14ac:dyDescent="0.25">
      <c r="B1208" s="70" t="s">
        <v>2282</v>
      </c>
      <c r="C1208" s="70" t="s">
        <v>9</v>
      </c>
      <c r="D1208" s="70" t="s">
        <v>2285</v>
      </c>
      <c r="E1208" s="70" t="s">
        <v>2284</v>
      </c>
      <c r="F1208" s="71">
        <v>0.59889999999999999</v>
      </c>
      <c r="G1208" s="72">
        <v>4.17</v>
      </c>
      <c r="H1208" s="72">
        <v>6.1</v>
      </c>
      <c r="I1208" s="70" t="s">
        <v>2024</v>
      </c>
      <c r="J1208" s="70" t="s">
        <v>2025</v>
      </c>
      <c r="L1208" s="171">
        <f>_xlfn.XLOOKUP($J1208,Key!$M:$M,Key!$N:$N)</f>
        <v>1.27</v>
      </c>
    </row>
    <row r="1209" spans="2:12" ht="15" customHeight="1" x14ac:dyDescent="0.25">
      <c r="B1209" s="70" t="s">
        <v>2282</v>
      </c>
      <c r="C1209" s="70" t="s">
        <v>11</v>
      </c>
      <c r="D1209" s="70" t="s">
        <v>2286</v>
      </c>
      <c r="E1209" s="70" t="s">
        <v>2284</v>
      </c>
      <c r="F1209" s="71">
        <v>0.97709999999999997</v>
      </c>
      <c r="G1209" s="72">
        <v>4.54</v>
      </c>
      <c r="H1209" s="72">
        <v>6.61</v>
      </c>
      <c r="I1209" s="70" t="s">
        <v>2024</v>
      </c>
      <c r="J1209" s="70" t="s">
        <v>2025</v>
      </c>
      <c r="L1209" s="171">
        <f>_xlfn.XLOOKUP($J1209,Key!$M:$M,Key!$N:$N)</f>
        <v>1.27</v>
      </c>
    </row>
    <row r="1210" spans="2:12" s="3" customFormat="1" ht="15" customHeight="1" x14ac:dyDescent="0.25">
      <c r="B1210" s="73" t="s">
        <v>2282</v>
      </c>
      <c r="C1210" s="73" t="s">
        <v>13</v>
      </c>
      <c r="D1210" s="73" t="s">
        <v>2287</v>
      </c>
      <c r="E1210" s="73" t="s">
        <v>2284</v>
      </c>
      <c r="F1210" s="74">
        <v>1.5027999999999999</v>
      </c>
      <c r="G1210" s="75">
        <v>5.03</v>
      </c>
      <c r="H1210" s="75">
        <v>3.79</v>
      </c>
      <c r="I1210" s="73" t="s">
        <v>2024</v>
      </c>
      <c r="J1210" s="73" t="s">
        <v>2025</v>
      </c>
      <c r="K1210" s="173"/>
      <c r="L1210" s="172">
        <f>_xlfn.XLOOKUP($J1210,Key!$M:$M,Key!$N:$N)</f>
        <v>1.27</v>
      </c>
    </row>
    <row r="1211" spans="2:12" ht="15" customHeight="1" x14ac:dyDescent="0.25">
      <c r="B1211" s="70" t="s">
        <v>1761</v>
      </c>
      <c r="C1211" s="70" t="s">
        <v>6</v>
      </c>
      <c r="D1211" s="70" t="s">
        <v>1762</v>
      </c>
      <c r="E1211" s="70" t="s">
        <v>1763</v>
      </c>
      <c r="F1211" s="71">
        <v>0.2492</v>
      </c>
      <c r="G1211" s="72">
        <v>1.63</v>
      </c>
      <c r="H1211" s="72">
        <v>2.15</v>
      </c>
      <c r="I1211" s="70" t="s">
        <v>2024</v>
      </c>
      <c r="J1211" s="70" t="s">
        <v>2025</v>
      </c>
      <c r="L1211" s="171">
        <f>_xlfn.XLOOKUP($J1211,Key!$M:$M,Key!$N:$N)</f>
        <v>1.27</v>
      </c>
    </row>
    <row r="1212" spans="2:12" ht="15" customHeight="1" x14ac:dyDescent="0.25">
      <c r="B1212" s="70" t="s">
        <v>1761</v>
      </c>
      <c r="C1212" s="70" t="s">
        <v>9</v>
      </c>
      <c r="D1212" s="70" t="s">
        <v>1764</v>
      </c>
      <c r="E1212" s="70" t="s">
        <v>1763</v>
      </c>
      <c r="F1212" s="71">
        <v>0.3906</v>
      </c>
      <c r="G1212" s="72">
        <v>1.7</v>
      </c>
      <c r="H1212" s="72">
        <v>1.99</v>
      </c>
      <c r="I1212" s="70" t="s">
        <v>2024</v>
      </c>
      <c r="J1212" s="70" t="s">
        <v>2025</v>
      </c>
      <c r="L1212" s="171">
        <f>_xlfn.XLOOKUP($J1212,Key!$M:$M,Key!$N:$N)</f>
        <v>1.27</v>
      </c>
    </row>
    <row r="1213" spans="2:12" ht="15" customHeight="1" x14ac:dyDescent="0.25">
      <c r="B1213" s="70" t="s">
        <v>1761</v>
      </c>
      <c r="C1213" s="70" t="s">
        <v>11</v>
      </c>
      <c r="D1213" s="70" t="s">
        <v>1765</v>
      </c>
      <c r="E1213" s="70" t="s">
        <v>1763</v>
      </c>
      <c r="F1213" s="71">
        <v>0.63390000000000002</v>
      </c>
      <c r="G1213" s="72">
        <v>2.21</v>
      </c>
      <c r="H1213" s="72">
        <v>3.44</v>
      </c>
      <c r="I1213" s="70" t="s">
        <v>2024</v>
      </c>
      <c r="J1213" s="70" t="s">
        <v>2025</v>
      </c>
      <c r="L1213" s="171">
        <f>_xlfn.XLOOKUP($J1213,Key!$M:$M,Key!$N:$N)</f>
        <v>1.27</v>
      </c>
    </row>
    <row r="1214" spans="2:12" s="3" customFormat="1" ht="15" customHeight="1" x14ac:dyDescent="0.25">
      <c r="B1214" s="73" t="s">
        <v>1761</v>
      </c>
      <c r="C1214" s="73" t="s">
        <v>13</v>
      </c>
      <c r="D1214" s="73" t="s">
        <v>1766</v>
      </c>
      <c r="E1214" s="73" t="s">
        <v>1763</v>
      </c>
      <c r="F1214" s="74">
        <v>1.2718</v>
      </c>
      <c r="G1214" s="75">
        <v>4.34</v>
      </c>
      <c r="H1214" s="75">
        <v>6.17</v>
      </c>
      <c r="I1214" s="73" t="s">
        <v>2024</v>
      </c>
      <c r="J1214" s="73" t="s">
        <v>2025</v>
      </c>
      <c r="K1214" s="173"/>
      <c r="L1214" s="172">
        <f>_xlfn.XLOOKUP($J1214,Key!$M:$M,Key!$N:$N)</f>
        <v>1.27</v>
      </c>
    </row>
    <row r="1215" spans="2:12" ht="15" customHeight="1" x14ac:dyDescent="0.25">
      <c r="B1215" s="70" t="s">
        <v>1767</v>
      </c>
      <c r="C1215" s="70" t="s">
        <v>6</v>
      </c>
      <c r="D1215" s="70" t="s">
        <v>1768</v>
      </c>
      <c r="E1215" s="70" t="s">
        <v>1769</v>
      </c>
      <c r="F1215" s="71">
        <v>0.44590000000000002</v>
      </c>
      <c r="G1215" s="72">
        <v>5.74</v>
      </c>
      <c r="H1215" s="72">
        <v>8.24</v>
      </c>
      <c r="I1215" s="70" t="s">
        <v>2024</v>
      </c>
      <c r="J1215" s="70" t="s">
        <v>2025</v>
      </c>
      <c r="L1215" s="171">
        <f>_xlfn.XLOOKUP($J1215,Key!$M:$M,Key!$N:$N)</f>
        <v>1.27</v>
      </c>
    </row>
    <row r="1216" spans="2:12" ht="15" customHeight="1" x14ac:dyDescent="0.25">
      <c r="B1216" s="70" t="s">
        <v>1767</v>
      </c>
      <c r="C1216" s="70" t="s">
        <v>9</v>
      </c>
      <c r="D1216" s="70" t="s">
        <v>1770</v>
      </c>
      <c r="E1216" s="70" t="s">
        <v>1769</v>
      </c>
      <c r="F1216" s="71">
        <v>0.5242</v>
      </c>
      <c r="G1216" s="72">
        <v>5.95</v>
      </c>
      <c r="H1216" s="72">
        <v>8.1300000000000008</v>
      </c>
      <c r="I1216" s="70" t="s">
        <v>2024</v>
      </c>
      <c r="J1216" s="70" t="s">
        <v>2025</v>
      </c>
      <c r="L1216" s="171">
        <f>_xlfn.XLOOKUP($J1216,Key!$M:$M,Key!$N:$N)</f>
        <v>1.27</v>
      </c>
    </row>
    <row r="1217" spans="2:12" ht="15" customHeight="1" x14ac:dyDescent="0.25">
      <c r="B1217" s="70" t="s">
        <v>1767</v>
      </c>
      <c r="C1217" s="70" t="s">
        <v>11</v>
      </c>
      <c r="D1217" s="70" t="s">
        <v>1771</v>
      </c>
      <c r="E1217" s="70" t="s">
        <v>1769</v>
      </c>
      <c r="F1217" s="71">
        <v>0.79330000000000001</v>
      </c>
      <c r="G1217" s="72">
        <v>14.99</v>
      </c>
      <c r="H1217" s="72">
        <v>7.33</v>
      </c>
      <c r="I1217" s="70" t="s">
        <v>2024</v>
      </c>
      <c r="J1217" s="70" t="s">
        <v>2025</v>
      </c>
      <c r="L1217" s="171">
        <f>_xlfn.XLOOKUP($J1217,Key!$M:$M,Key!$N:$N)</f>
        <v>1.27</v>
      </c>
    </row>
    <row r="1218" spans="2:12" s="3" customFormat="1" ht="15" customHeight="1" x14ac:dyDescent="0.25">
      <c r="B1218" s="73" t="s">
        <v>1767</v>
      </c>
      <c r="C1218" s="73" t="s">
        <v>13</v>
      </c>
      <c r="D1218" s="73" t="s">
        <v>1772</v>
      </c>
      <c r="E1218" s="73" t="s">
        <v>1769</v>
      </c>
      <c r="F1218" s="74">
        <v>2.1909000000000001</v>
      </c>
      <c r="G1218" s="75">
        <v>14.99</v>
      </c>
      <c r="H1218" s="75">
        <v>11.25</v>
      </c>
      <c r="I1218" s="73" t="s">
        <v>2024</v>
      </c>
      <c r="J1218" s="73" t="s">
        <v>2025</v>
      </c>
      <c r="K1218" s="173"/>
      <c r="L1218" s="172">
        <f>_xlfn.XLOOKUP($J1218,Key!$M:$M,Key!$N:$N)</f>
        <v>1.27</v>
      </c>
    </row>
    <row r="1219" spans="2:12" ht="15" customHeight="1" x14ac:dyDescent="0.25">
      <c r="B1219" s="70" t="s">
        <v>1773</v>
      </c>
      <c r="C1219" s="70" t="s">
        <v>6</v>
      </c>
      <c r="D1219" s="70" t="s">
        <v>1774</v>
      </c>
      <c r="E1219" s="70" t="s">
        <v>1775</v>
      </c>
      <c r="F1219" s="71">
        <v>0.30280000000000001</v>
      </c>
      <c r="G1219" s="72">
        <v>3.17</v>
      </c>
      <c r="H1219" s="72">
        <v>3.11</v>
      </c>
      <c r="I1219" s="70" t="s">
        <v>2024</v>
      </c>
      <c r="J1219" s="70" t="s">
        <v>2025</v>
      </c>
      <c r="L1219" s="171">
        <f>_xlfn.XLOOKUP($J1219,Key!$M:$M,Key!$N:$N)</f>
        <v>1.27</v>
      </c>
    </row>
    <row r="1220" spans="2:12" ht="15" customHeight="1" x14ac:dyDescent="0.25">
      <c r="B1220" s="70" t="s">
        <v>1773</v>
      </c>
      <c r="C1220" s="70" t="s">
        <v>9</v>
      </c>
      <c r="D1220" s="70" t="s">
        <v>1776</v>
      </c>
      <c r="E1220" s="70" t="s">
        <v>1775</v>
      </c>
      <c r="F1220" s="71">
        <v>0.42630000000000001</v>
      </c>
      <c r="G1220" s="72">
        <v>3.43</v>
      </c>
      <c r="H1220" s="72">
        <v>3.68</v>
      </c>
      <c r="I1220" s="70" t="s">
        <v>2024</v>
      </c>
      <c r="J1220" s="70" t="s">
        <v>2025</v>
      </c>
      <c r="L1220" s="171">
        <f>_xlfn.XLOOKUP($J1220,Key!$M:$M,Key!$N:$N)</f>
        <v>1.27</v>
      </c>
    </row>
    <row r="1221" spans="2:12" ht="15" customHeight="1" x14ac:dyDescent="0.25">
      <c r="B1221" s="70" t="s">
        <v>1773</v>
      </c>
      <c r="C1221" s="70" t="s">
        <v>11</v>
      </c>
      <c r="D1221" s="70" t="s">
        <v>1777</v>
      </c>
      <c r="E1221" s="70" t="s">
        <v>1775</v>
      </c>
      <c r="F1221" s="71">
        <v>0.79469999999999996</v>
      </c>
      <c r="G1221" s="72">
        <v>4.05</v>
      </c>
      <c r="H1221" s="72">
        <v>4.9800000000000004</v>
      </c>
      <c r="I1221" s="70" t="s">
        <v>2024</v>
      </c>
      <c r="J1221" s="70" t="s">
        <v>2025</v>
      </c>
      <c r="L1221" s="171">
        <f>_xlfn.XLOOKUP($J1221,Key!$M:$M,Key!$N:$N)</f>
        <v>1.27</v>
      </c>
    </row>
    <row r="1222" spans="2:12" s="3" customFormat="1" ht="15" customHeight="1" x14ac:dyDescent="0.25">
      <c r="B1222" s="73" t="s">
        <v>1773</v>
      </c>
      <c r="C1222" s="73" t="s">
        <v>13</v>
      </c>
      <c r="D1222" s="73" t="s">
        <v>1778</v>
      </c>
      <c r="E1222" s="73" t="s">
        <v>1775</v>
      </c>
      <c r="F1222" s="74">
        <v>1.7103999999999999</v>
      </c>
      <c r="G1222" s="75">
        <v>6.82</v>
      </c>
      <c r="H1222" s="75">
        <v>14.64</v>
      </c>
      <c r="I1222" s="73" t="s">
        <v>2024</v>
      </c>
      <c r="J1222" s="73" t="s">
        <v>2025</v>
      </c>
      <c r="K1222" s="173"/>
      <c r="L1222" s="172">
        <f>_xlfn.XLOOKUP($J1222,Key!$M:$M,Key!$N:$N)</f>
        <v>1.27</v>
      </c>
    </row>
    <row r="1223" spans="2:12" ht="15" customHeight="1" x14ac:dyDescent="0.25">
      <c r="B1223" s="70" t="s">
        <v>1779</v>
      </c>
      <c r="C1223" s="70" t="s">
        <v>6</v>
      </c>
      <c r="D1223" s="70" t="s">
        <v>1780</v>
      </c>
      <c r="E1223" s="70" t="s">
        <v>1781</v>
      </c>
      <c r="F1223" s="71">
        <v>0.318</v>
      </c>
      <c r="G1223" s="72">
        <v>2.86</v>
      </c>
      <c r="H1223" s="72">
        <v>3.74</v>
      </c>
      <c r="I1223" s="70" t="s">
        <v>2024</v>
      </c>
      <c r="J1223" s="70" t="s">
        <v>2025</v>
      </c>
      <c r="L1223" s="171">
        <f>_xlfn.XLOOKUP($J1223,Key!$M:$M,Key!$N:$N)</f>
        <v>1.27</v>
      </c>
    </row>
    <row r="1224" spans="2:12" ht="15" customHeight="1" x14ac:dyDescent="0.25">
      <c r="B1224" s="70" t="s">
        <v>1779</v>
      </c>
      <c r="C1224" s="70" t="s">
        <v>9</v>
      </c>
      <c r="D1224" s="70" t="s">
        <v>1782</v>
      </c>
      <c r="E1224" s="70" t="s">
        <v>1781</v>
      </c>
      <c r="F1224" s="71">
        <v>0.40260000000000001</v>
      </c>
      <c r="G1224" s="72">
        <v>3.15</v>
      </c>
      <c r="H1224" s="72">
        <v>4.05</v>
      </c>
      <c r="I1224" s="70" t="s">
        <v>2024</v>
      </c>
      <c r="J1224" s="70" t="s">
        <v>2025</v>
      </c>
      <c r="L1224" s="171">
        <f>_xlfn.XLOOKUP($J1224,Key!$M:$M,Key!$N:$N)</f>
        <v>1.27</v>
      </c>
    </row>
    <row r="1225" spans="2:12" ht="15" customHeight="1" x14ac:dyDescent="0.25">
      <c r="B1225" s="70" t="s">
        <v>1779</v>
      </c>
      <c r="C1225" s="70" t="s">
        <v>11</v>
      </c>
      <c r="D1225" s="70" t="s">
        <v>1783</v>
      </c>
      <c r="E1225" s="70" t="s">
        <v>1781</v>
      </c>
      <c r="F1225" s="71">
        <v>0.68910000000000005</v>
      </c>
      <c r="G1225" s="72">
        <v>3.39</v>
      </c>
      <c r="H1225" s="72">
        <v>4.53</v>
      </c>
      <c r="I1225" s="70" t="s">
        <v>2024</v>
      </c>
      <c r="J1225" s="70" t="s">
        <v>2025</v>
      </c>
      <c r="L1225" s="171">
        <f>_xlfn.XLOOKUP($J1225,Key!$M:$M,Key!$N:$N)</f>
        <v>1.27</v>
      </c>
    </row>
    <row r="1226" spans="2:12" s="3" customFormat="1" ht="15" customHeight="1" x14ac:dyDescent="0.25">
      <c r="B1226" s="73" t="s">
        <v>1779</v>
      </c>
      <c r="C1226" s="73" t="s">
        <v>13</v>
      </c>
      <c r="D1226" s="73" t="s">
        <v>1784</v>
      </c>
      <c r="E1226" s="73" t="s">
        <v>1781</v>
      </c>
      <c r="F1226" s="74">
        <v>1.7450000000000001</v>
      </c>
      <c r="G1226" s="75">
        <v>6.49</v>
      </c>
      <c r="H1226" s="75">
        <v>7.54</v>
      </c>
      <c r="I1226" s="73" t="s">
        <v>2024</v>
      </c>
      <c r="J1226" s="73" t="s">
        <v>2025</v>
      </c>
      <c r="K1226" s="173"/>
      <c r="L1226" s="172">
        <f>_xlfn.XLOOKUP($J1226,Key!$M:$M,Key!$N:$N)</f>
        <v>1.27</v>
      </c>
    </row>
    <row r="1227" spans="2:12" ht="15" customHeight="1" x14ac:dyDescent="0.25">
      <c r="B1227" s="70" t="s">
        <v>1785</v>
      </c>
      <c r="C1227" s="70" t="s">
        <v>6</v>
      </c>
      <c r="D1227" s="70" t="s">
        <v>1786</v>
      </c>
      <c r="E1227" s="70" t="s">
        <v>1787</v>
      </c>
      <c r="F1227" s="71">
        <v>0.38019999999999998</v>
      </c>
      <c r="G1227" s="72">
        <v>2.59</v>
      </c>
      <c r="H1227" s="72">
        <v>3.05</v>
      </c>
      <c r="I1227" s="70" t="s">
        <v>2024</v>
      </c>
      <c r="J1227" s="70" t="s">
        <v>2025</v>
      </c>
      <c r="L1227" s="171">
        <f>_xlfn.XLOOKUP($J1227,Key!$M:$M,Key!$N:$N)</f>
        <v>1.27</v>
      </c>
    </row>
    <row r="1228" spans="2:12" ht="15" customHeight="1" x14ac:dyDescent="0.25">
      <c r="B1228" s="70" t="s">
        <v>1785</v>
      </c>
      <c r="C1228" s="70" t="s">
        <v>9</v>
      </c>
      <c r="D1228" s="70" t="s">
        <v>1788</v>
      </c>
      <c r="E1228" s="70" t="s">
        <v>1787</v>
      </c>
      <c r="F1228" s="71">
        <v>0.54879999999999995</v>
      </c>
      <c r="G1228" s="72">
        <v>2.96</v>
      </c>
      <c r="H1228" s="72">
        <v>3.45</v>
      </c>
      <c r="I1228" s="70" t="s">
        <v>2024</v>
      </c>
      <c r="J1228" s="70" t="s">
        <v>2025</v>
      </c>
      <c r="L1228" s="171">
        <f>_xlfn.XLOOKUP($J1228,Key!$M:$M,Key!$N:$N)</f>
        <v>1.27</v>
      </c>
    </row>
    <row r="1229" spans="2:12" ht="15" customHeight="1" x14ac:dyDescent="0.25">
      <c r="B1229" s="70" t="s">
        <v>1785</v>
      </c>
      <c r="C1229" s="70" t="s">
        <v>11</v>
      </c>
      <c r="D1229" s="70" t="s">
        <v>1789</v>
      </c>
      <c r="E1229" s="70" t="s">
        <v>1787</v>
      </c>
      <c r="F1229" s="71">
        <v>0.96040000000000003</v>
      </c>
      <c r="G1229" s="72">
        <v>4.45</v>
      </c>
      <c r="H1229" s="72">
        <v>6.23</v>
      </c>
      <c r="I1229" s="70" t="s">
        <v>2024</v>
      </c>
      <c r="J1229" s="70" t="s">
        <v>2025</v>
      </c>
      <c r="L1229" s="171">
        <f>_xlfn.XLOOKUP($J1229,Key!$M:$M,Key!$N:$N)</f>
        <v>1.27</v>
      </c>
    </row>
    <row r="1230" spans="2:12" s="3" customFormat="1" ht="15" customHeight="1" x14ac:dyDescent="0.25">
      <c r="B1230" s="73" t="s">
        <v>1785</v>
      </c>
      <c r="C1230" s="73" t="s">
        <v>13</v>
      </c>
      <c r="D1230" s="73" t="s">
        <v>1790</v>
      </c>
      <c r="E1230" s="73" t="s">
        <v>1787</v>
      </c>
      <c r="F1230" s="74">
        <v>2.2320000000000002</v>
      </c>
      <c r="G1230" s="75">
        <v>8.6999999999999993</v>
      </c>
      <c r="H1230" s="75">
        <v>11.18</v>
      </c>
      <c r="I1230" s="73" t="s">
        <v>2024</v>
      </c>
      <c r="J1230" s="73" t="s">
        <v>2025</v>
      </c>
      <c r="K1230" s="173"/>
      <c r="L1230" s="172">
        <f>_xlfn.XLOOKUP($J1230,Key!$M:$M,Key!$N:$N)</f>
        <v>1.27</v>
      </c>
    </row>
    <row r="1231" spans="2:12" ht="15" customHeight="1" x14ac:dyDescent="0.25">
      <c r="B1231" s="70" t="s">
        <v>1791</v>
      </c>
      <c r="C1231" s="70" t="s">
        <v>6</v>
      </c>
      <c r="D1231" s="70" t="s">
        <v>1792</v>
      </c>
      <c r="E1231" s="70" t="s">
        <v>1793</v>
      </c>
      <c r="F1231" s="71">
        <v>0.32769999999999999</v>
      </c>
      <c r="G1231" s="72">
        <v>3.16</v>
      </c>
      <c r="H1231" s="72">
        <v>4.09</v>
      </c>
      <c r="I1231" s="70" t="s">
        <v>2024</v>
      </c>
      <c r="J1231" s="70" t="s">
        <v>2025</v>
      </c>
      <c r="L1231" s="171">
        <f>_xlfn.XLOOKUP($J1231,Key!$M:$M,Key!$N:$N)</f>
        <v>1.27</v>
      </c>
    </row>
    <row r="1232" spans="2:12" ht="15" customHeight="1" x14ac:dyDescent="0.25">
      <c r="B1232" s="70" t="s">
        <v>1791</v>
      </c>
      <c r="C1232" s="70" t="s">
        <v>9</v>
      </c>
      <c r="D1232" s="70" t="s">
        <v>1794</v>
      </c>
      <c r="E1232" s="70" t="s">
        <v>1793</v>
      </c>
      <c r="F1232" s="71">
        <v>0.42809999999999998</v>
      </c>
      <c r="G1232" s="72">
        <v>3.32</v>
      </c>
      <c r="H1232" s="72">
        <v>4.37</v>
      </c>
      <c r="I1232" s="70" t="s">
        <v>2024</v>
      </c>
      <c r="J1232" s="70" t="s">
        <v>2025</v>
      </c>
      <c r="L1232" s="171">
        <f>_xlfn.XLOOKUP($J1232,Key!$M:$M,Key!$N:$N)</f>
        <v>1.27</v>
      </c>
    </row>
    <row r="1233" spans="2:12" ht="15" customHeight="1" x14ac:dyDescent="0.25">
      <c r="B1233" s="70" t="s">
        <v>1791</v>
      </c>
      <c r="C1233" s="70" t="s">
        <v>11</v>
      </c>
      <c r="D1233" s="70" t="s">
        <v>1795</v>
      </c>
      <c r="E1233" s="70" t="s">
        <v>1793</v>
      </c>
      <c r="F1233" s="71">
        <v>0.77080000000000004</v>
      </c>
      <c r="G1233" s="72">
        <v>4.0999999999999996</v>
      </c>
      <c r="H1233" s="72">
        <v>7.23</v>
      </c>
      <c r="I1233" s="70" t="s">
        <v>2024</v>
      </c>
      <c r="J1233" s="70" t="s">
        <v>2025</v>
      </c>
      <c r="L1233" s="171">
        <f>_xlfn.XLOOKUP($J1233,Key!$M:$M,Key!$N:$N)</f>
        <v>1.27</v>
      </c>
    </row>
    <row r="1234" spans="2:12" s="3" customFormat="1" ht="15" customHeight="1" x14ac:dyDescent="0.25">
      <c r="B1234" s="73" t="s">
        <v>1791</v>
      </c>
      <c r="C1234" s="73" t="s">
        <v>13</v>
      </c>
      <c r="D1234" s="73" t="s">
        <v>1796</v>
      </c>
      <c r="E1234" s="73" t="s">
        <v>1793</v>
      </c>
      <c r="F1234" s="74">
        <v>1.4470000000000001</v>
      </c>
      <c r="G1234" s="75">
        <v>6.09</v>
      </c>
      <c r="H1234" s="75">
        <v>9.49</v>
      </c>
      <c r="I1234" s="73" t="s">
        <v>2024</v>
      </c>
      <c r="J1234" s="73" t="s">
        <v>2025</v>
      </c>
      <c r="K1234" s="173"/>
      <c r="L1234" s="172">
        <f>_xlfn.XLOOKUP($J1234,Key!$M:$M,Key!$N:$N)</f>
        <v>1.27</v>
      </c>
    </row>
    <row r="1235" spans="2:12" ht="15" customHeight="1" x14ac:dyDescent="0.25">
      <c r="B1235" s="70" t="s">
        <v>1797</v>
      </c>
      <c r="C1235" s="70" t="s">
        <v>6</v>
      </c>
      <c r="D1235" s="70" t="s">
        <v>1798</v>
      </c>
      <c r="E1235" s="70" t="s">
        <v>1799</v>
      </c>
      <c r="F1235" s="71">
        <v>1.3895</v>
      </c>
      <c r="G1235" s="72">
        <v>2.77</v>
      </c>
      <c r="H1235" s="72">
        <v>3.46</v>
      </c>
      <c r="I1235" s="70" t="s">
        <v>1986</v>
      </c>
      <c r="J1235" s="70" t="s">
        <v>1987</v>
      </c>
      <c r="L1235" s="171">
        <f>_xlfn.XLOOKUP($J1235,Key!$M:$M,Key!$N:$N)</f>
        <v>1</v>
      </c>
    </row>
    <row r="1236" spans="2:12" ht="15" customHeight="1" x14ac:dyDescent="0.25">
      <c r="B1236" s="70" t="s">
        <v>1797</v>
      </c>
      <c r="C1236" s="70" t="s">
        <v>9</v>
      </c>
      <c r="D1236" s="70" t="s">
        <v>1800</v>
      </c>
      <c r="E1236" s="70" t="s">
        <v>1799</v>
      </c>
      <c r="F1236" s="71">
        <v>1.7702</v>
      </c>
      <c r="G1236" s="72">
        <v>4.0199999999999996</v>
      </c>
      <c r="H1236" s="72">
        <v>4.59</v>
      </c>
      <c r="I1236" s="70" t="s">
        <v>1986</v>
      </c>
      <c r="J1236" s="70" t="s">
        <v>1987</v>
      </c>
      <c r="L1236" s="171">
        <f>_xlfn.XLOOKUP($J1236,Key!$M:$M,Key!$N:$N)</f>
        <v>1</v>
      </c>
    </row>
    <row r="1237" spans="2:12" ht="15" customHeight="1" x14ac:dyDescent="0.25">
      <c r="B1237" s="70" t="s">
        <v>1797</v>
      </c>
      <c r="C1237" s="70" t="s">
        <v>11</v>
      </c>
      <c r="D1237" s="70" t="s">
        <v>1801</v>
      </c>
      <c r="E1237" s="70" t="s">
        <v>1799</v>
      </c>
      <c r="F1237" s="71">
        <v>2.5958000000000001</v>
      </c>
      <c r="G1237" s="72">
        <v>6.75</v>
      </c>
      <c r="H1237" s="72">
        <v>7.89</v>
      </c>
      <c r="I1237" s="70" t="s">
        <v>1986</v>
      </c>
      <c r="J1237" s="70" t="s">
        <v>1987</v>
      </c>
      <c r="L1237" s="171">
        <f>_xlfn.XLOOKUP($J1237,Key!$M:$M,Key!$N:$N)</f>
        <v>1</v>
      </c>
    </row>
    <row r="1238" spans="2:12" s="3" customFormat="1" ht="15" customHeight="1" x14ac:dyDescent="0.25">
      <c r="B1238" s="73" t="s">
        <v>1797</v>
      </c>
      <c r="C1238" s="73" t="s">
        <v>13</v>
      </c>
      <c r="D1238" s="73" t="s">
        <v>1802</v>
      </c>
      <c r="E1238" s="73" t="s">
        <v>1799</v>
      </c>
      <c r="F1238" s="74">
        <v>4.4804000000000004</v>
      </c>
      <c r="G1238" s="75">
        <v>11.13</v>
      </c>
      <c r="H1238" s="75">
        <v>13.21</v>
      </c>
      <c r="I1238" s="73" t="s">
        <v>1986</v>
      </c>
      <c r="J1238" s="73" t="s">
        <v>1987</v>
      </c>
      <c r="K1238" s="173"/>
      <c r="L1238" s="172">
        <f>_xlfn.XLOOKUP($J1238,Key!$M:$M,Key!$N:$N)</f>
        <v>1</v>
      </c>
    </row>
    <row r="1239" spans="2:12" ht="15" customHeight="1" x14ac:dyDescent="0.25">
      <c r="B1239" s="70" t="s">
        <v>1803</v>
      </c>
      <c r="C1239" s="70" t="s">
        <v>6</v>
      </c>
      <c r="D1239" s="70" t="s">
        <v>1804</v>
      </c>
      <c r="E1239" s="70" t="s">
        <v>1805</v>
      </c>
      <c r="F1239" s="71">
        <v>1.0082</v>
      </c>
      <c r="G1239" s="72">
        <v>2.56</v>
      </c>
      <c r="H1239" s="72">
        <v>3.21</v>
      </c>
      <c r="I1239" s="70" t="s">
        <v>1986</v>
      </c>
      <c r="J1239" s="70" t="s">
        <v>1987</v>
      </c>
      <c r="L1239" s="171">
        <f>_xlfn.XLOOKUP($J1239,Key!$M:$M,Key!$N:$N)</f>
        <v>1</v>
      </c>
    </row>
    <row r="1240" spans="2:12" ht="15" customHeight="1" x14ac:dyDescent="0.25">
      <c r="B1240" s="70" t="s">
        <v>1803</v>
      </c>
      <c r="C1240" s="70" t="s">
        <v>9</v>
      </c>
      <c r="D1240" s="70" t="s">
        <v>1806</v>
      </c>
      <c r="E1240" s="70" t="s">
        <v>1805</v>
      </c>
      <c r="F1240" s="71">
        <v>1.3297000000000001</v>
      </c>
      <c r="G1240" s="72">
        <v>3.77</v>
      </c>
      <c r="H1240" s="72">
        <v>4.5599999999999996</v>
      </c>
      <c r="I1240" s="70" t="s">
        <v>1986</v>
      </c>
      <c r="J1240" s="70" t="s">
        <v>1987</v>
      </c>
      <c r="L1240" s="171">
        <f>_xlfn.XLOOKUP($J1240,Key!$M:$M,Key!$N:$N)</f>
        <v>1</v>
      </c>
    </row>
    <row r="1241" spans="2:12" ht="15" customHeight="1" x14ac:dyDescent="0.25">
      <c r="B1241" s="70" t="s">
        <v>1803</v>
      </c>
      <c r="C1241" s="70" t="s">
        <v>11</v>
      </c>
      <c r="D1241" s="70" t="s">
        <v>1807</v>
      </c>
      <c r="E1241" s="70" t="s">
        <v>1805</v>
      </c>
      <c r="F1241" s="71">
        <v>1.8576999999999999</v>
      </c>
      <c r="G1241" s="72">
        <v>5.57</v>
      </c>
      <c r="H1241" s="72">
        <v>7.15</v>
      </c>
      <c r="I1241" s="70" t="s">
        <v>1986</v>
      </c>
      <c r="J1241" s="70" t="s">
        <v>1987</v>
      </c>
      <c r="L1241" s="171">
        <f>_xlfn.XLOOKUP($J1241,Key!$M:$M,Key!$N:$N)</f>
        <v>1</v>
      </c>
    </row>
    <row r="1242" spans="2:12" s="3" customFormat="1" ht="15" customHeight="1" x14ac:dyDescent="0.25">
      <c r="B1242" s="73" t="s">
        <v>1803</v>
      </c>
      <c r="C1242" s="73" t="s">
        <v>13</v>
      </c>
      <c r="D1242" s="73" t="s">
        <v>1808</v>
      </c>
      <c r="E1242" s="73" t="s">
        <v>1805</v>
      </c>
      <c r="F1242" s="74">
        <v>3.4117999999999999</v>
      </c>
      <c r="G1242" s="75">
        <v>9.99</v>
      </c>
      <c r="H1242" s="75">
        <v>13.64</v>
      </c>
      <c r="I1242" s="73" t="s">
        <v>1986</v>
      </c>
      <c r="J1242" s="73" t="s">
        <v>1987</v>
      </c>
      <c r="K1242" s="173"/>
      <c r="L1242" s="172">
        <f>_xlfn.XLOOKUP($J1242,Key!$M:$M,Key!$N:$N)</f>
        <v>1</v>
      </c>
    </row>
    <row r="1243" spans="2:12" ht="15" customHeight="1" x14ac:dyDescent="0.25">
      <c r="B1243" s="70" t="s">
        <v>1809</v>
      </c>
      <c r="C1243" s="70" t="s">
        <v>6</v>
      </c>
      <c r="D1243" s="70" t="s">
        <v>1810</v>
      </c>
      <c r="E1243" s="70" t="s">
        <v>1811</v>
      </c>
      <c r="F1243" s="71">
        <v>0.81699999999999995</v>
      </c>
      <c r="G1243" s="72">
        <v>2.12</v>
      </c>
      <c r="H1243" s="72">
        <v>2.13</v>
      </c>
      <c r="I1243" s="70" t="s">
        <v>1986</v>
      </c>
      <c r="J1243" s="70" t="s">
        <v>1987</v>
      </c>
      <c r="L1243" s="171">
        <f>_xlfn.XLOOKUP($J1243,Key!$M:$M,Key!$N:$N)</f>
        <v>1</v>
      </c>
    </row>
    <row r="1244" spans="2:12" ht="15" customHeight="1" x14ac:dyDescent="0.25">
      <c r="B1244" s="70" t="s">
        <v>1809</v>
      </c>
      <c r="C1244" s="70" t="s">
        <v>9</v>
      </c>
      <c r="D1244" s="70" t="s">
        <v>1812</v>
      </c>
      <c r="E1244" s="70" t="s">
        <v>1811</v>
      </c>
      <c r="F1244" s="71">
        <v>1.0788</v>
      </c>
      <c r="G1244" s="72">
        <v>3.13</v>
      </c>
      <c r="H1244" s="72">
        <v>4.51</v>
      </c>
      <c r="I1244" s="70" t="s">
        <v>1986</v>
      </c>
      <c r="J1244" s="70" t="s">
        <v>1987</v>
      </c>
      <c r="L1244" s="171">
        <f>_xlfn.XLOOKUP($J1244,Key!$M:$M,Key!$N:$N)</f>
        <v>1</v>
      </c>
    </row>
    <row r="1245" spans="2:12" ht="15" customHeight="1" x14ac:dyDescent="0.25">
      <c r="B1245" s="70" t="s">
        <v>1809</v>
      </c>
      <c r="C1245" s="70" t="s">
        <v>11</v>
      </c>
      <c r="D1245" s="70" t="s">
        <v>1813</v>
      </c>
      <c r="E1245" s="70" t="s">
        <v>1811</v>
      </c>
      <c r="F1245" s="71">
        <v>1.5790999999999999</v>
      </c>
      <c r="G1245" s="72">
        <v>5.32</v>
      </c>
      <c r="H1245" s="72">
        <v>7.08</v>
      </c>
      <c r="I1245" s="70" t="s">
        <v>1986</v>
      </c>
      <c r="J1245" s="70" t="s">
        <v>1987</v>
      </c>
      <c r="L1245" s="171">
        <f>_xlfn.XLOOKUP($J1245,Key!$M:$M,Key!$N:$N)</f>
        <v>1</v>
      </c>
    </row>
    <row r="1246" spans="2:12" s="3" customFormat="1" ht="15" customHeight="1" x14ac:dyDescent="0.25">
      <c r="B1246" s="73" t="s">
        <v>1809</v>
      </c>
      <c r="C1246" s="73" t="s">
        <v>13</v>
      </c>
      <c r="D1246" s="73" t="s">
        <v>1814</v>
      </c>
      <c r="E1246" s="73" t="s">
        <v>1811</v>
      </c>
      <c r="F1246" s="74">
        <v>3.1678000000000002</v>
      </c>
      <c r="G1246" s="75">
        <v>9.6999999999999993</v>
      </c>
      <c r="H1246" s="75">
        <v>9.69</v>
      </c>
      <c r="I1246" s="73" t="s">
        <v>1986</v>
      </c>
      <c r="J1246" s="73" t="s">
        <v>1987</v>
      </c>
      <c r="K1246" s="173"/>
      <c r="L1246" s="172">
        <f>_xlfn.XLOOKUP($J1246,Key!$M:$M,Key!$N:$N)</f>
        <v>1</v>
      </c>
    </row>
    <row r="1247" spans="2:12" ht="15" customHeight="1" x14ac:dyDescent="0.25">
      <c r="B1247" s="70" t="s">
        <v>1815</v>
      </c>
      <c r="C1247" s="70" t="s">
        <v>6</v>
      </c>
      <c r="D1247" s="70" t="s">
        <v>1816</v>
      </c>
      <c r="E1247" s="70" t="s">
        <v>1817</v>
      </c>
      <c r="F1247" s="71">
        <v>0.45629999999999998</v>
      </c>
      <c r="G1247" s="72">
        <v>1.64</v>
      </c>
      <c r="H1247" s="72">
        <v>1.24</v>
      </c>
      <c r="I1247" s="70" t="s">
        <v>1988</v>
      </c>
      <c r="J1247" s="70" t="s">
        <v>2222</v>
      </c>
      <c r="L1247" s="171">
        <f>_xlfn.XLOOKUP($J1247,Key!$M:$M,Key!$N:$N)</f>
        <v>1.08</v>
      </c>
    </row>
    <row r="1248" spans="2:12" ht="15" customHeight="1" x14ac:dyDescent="0.25">
      <c r="B1248" s="70" t="s">
        <v>1815</v>
      </c>
      <c r="C1248" s="70" t="s">
        <v>9</v>
      </c>
      <c r="D1248" s="70" t="s">
        <v>1818</v>
      </c>
      <c r="E1248" s="70" t="s">
        <v>1817</v>
      </c>
      <c r="F1248" s="71">
        <v>0.63980000000000004</v>
      </c>
      <c r="G1248" s="72">
        <v>2.34</v>
      </c>
      <c r="H1248" s="72">
        <v>2.0699999999999998</v>
      </c>
      <c r="I1248" s="70" t="s">
        <v>1988</v>
      </c>
      <c r="J1248" s="70" t="s">
        <v>2222</v>
      </c>
      <c r="L1248" s="171">
        <f>_xlfn.XLOOKUP($J1248,Key!$M:$M,Key!$N:$N)</f>
        <v>1.08</v>
      </c>
    </row>
    <row r="1249" spans="2:12" ht="15" customHeight="1" x14ac:dyDescent="0.25">
      <c r="B1249" s="70" t="s">
        <v>1815</v>
      </c>
      <c r="C1249" s="70" t="s">
        <v>11</v>
      </c>
      <c r="D1249" s="70" t="s">
        <v>1819</v>
      </c>
      <c r="E1249" s="70" t="s">
        <v>1817</v>
      </c>
      <c r="F1249" s="71">
        <v>0.97289999999999999</v>
      </c>
      <c r="G1249" s="72">
        <v>3.33</v>
      </c>
      <c r="H1249" s="72">
        <v>3.51</v>
      </c>
      <c r="I1249" s="70" t="s">
        <v>1988</v>
      </c>
      <c r="J1249" s="70" t="s">
        <v>2222</v>
      </c>
      <c r="L1249" s="171">
        <f>_xlfn.XLOOKUP($J1249,Key!$M:$M,Key!$N:$N)</f>
        <v>1.08</v>
      </c>
    </row>
    <row r="1250" spans="2:12" s="3" customFormat="1" ht="15" customHeight="1" x14ac:dyDescent="0.25">
      <c r="B1250" s="73" t="s">
        <v>1815</v>
      </c>
      <c r="C1250" s="73" t="s">
        <v>13</v>
      </c>
      <c r="D1250" s="73" t="s">
        <v>1820</v>
      </c>
      <c r="E1250" s="73" t="s">
        <v>1817</v>
      </c>
      <c r="F1250" s="74">
        <v>1.8683000000000001</v>
      </c>
      <c r="G1250" s="75">
        <v>6.01</v>
      </c>
      <c r="H1250" s="75">
        <v>6.53</v>
      </c>
      <c r="I1250" s="73" t="s">
        <v>1988</v>
      </c>
      <c r="J1250" s="73" t="s">
        <v>2222</v>
      </c>
      <c r="K1250" s="173"/>
      <c r="L1250" s="172">
        <f>_xlfn.XLOOKUP($J1250,Key!$M:$M,Key!$N:$N)</f>
        <v>1.08</v>
      </c>
    </row>
    <row r="1251" spans="2:12" ht="15" customHeight="1" x14ac:dyDescent="0.25">
      <c r="B1251" s="70" t="s">
        <v>1821</v>
      </c>
      <c r="C1251" s="70" t="s">
        <v>6</v>
      </c>
      <c r="D1251" s="70" t="s">
        <v>1822</v>
      </c>
      <c r="E1251" s="70" t="s">
        <v>1823</v>
      </c>
      <c r="F1251" s="71">
        <v>0.32719999999999999</v>
      </c>
      <c r="G1251" s="72">
        <v>1.37</v>
      </c>
      <c r="H1251" s="72">
        <v>1.06</v>
      </c>
      <c r="I1251" s="70" t="s">
        <v>1988</v>
      </c>
      <c r="J1251" s="70" t="s">
        <v>2222</v>
      </c>
      <c r="L1251" s="171">
        <f>_xlfn.XLOOKUP($J1251,Key!$M:$M,Key!$N:$N)</f>
        <v>1.08</v>
      </c>
    </row>
    <row r="1252" spans="2:12" ht="15" customHeight="1" x14ac:dyDescent="0.25">
      <c r="B1252" s="70" t="s">
        <v>1821</v>
      </c>
      <c r="C1252" s="70" t="s">
        <v>9</v>
      </c>
      <c r="D1252" s="70" t="s">
        <v>1824</v>
      </c>
      <c r="E1252" s="70" t="s">
        <v>1823</v>
      </c>
      <c r="F1252" s="71">
        <v>0.47199999999999998</v>
      </c>
      <c r="G1252" s="72">
        <v>1.81</v>
      </c>
      <c r="H1252" s="72">
        <v>1.77</v>
      </c>
      <c r="I1252" s="70" t="s">
        <v>1988</v>
      </c>
      <c r="J1252" s="70" t="s">
        <v>2222</v>
      </c>
      <c r="L1252" s="171">
        <f>_xlfn.XLOOKUP($J1252,Key!$M:$M,Key!$N:$N)</f>
        <v>1.08</v>
      </c>
    </row>
    <row r="1253" spans="2:12" ht="15" customHeight="1" x14ac:dyDescent="0.25">
      <c r="B1253" s="70" t="s">
        <v>1821</v>
      </c>
      <c r="C1253" s="70" t="s">
        <v>11</v>
      </c>
      <c r="D1253" s="70" t="s">
        <v>1825</v>
      </c>
      <c r="E1253" s="70" t="s">
        <v>1823</v>
      </c>
      <c r="F1253" s="71">
        <v>0.92779999999999996</v>
      </c>
      <c r="G1253" s="72">
        <v>3.11</v>
      </c>
      <c r="H1253" s="72">
        <v>3.24</v>
      </c>
      <c r="I1253" s="70" t="s">
        <v>1988</v>
      </c>
      <c r="J1253" s="70" t="s">
        <v>2222</v>
      </c>
      <c r="L1253" s="171">
        <f>_xlfn.XLOOKUP($J1253,Key!$M:$M,Key!$N:$N)</f>
        <v>1.08</v>
      </c>
    </row>
    <row r="1254" spans="2:12" s="3" customFormat="1" ht="15" customHeight="1" x14ac:dyDescent="0.25">
      <c r="B1254" s="73" t="s">
        <v>1821</v>
      </c>
      <c r="C1254" s="73" t="s">
        <v>13</v>
      </c>
      <c r="D1254" s="73" t="s">
        <v>1826</v>
      </c>
      <c r="E1254" s="73" t="s">
        <v>1823</v>
      </c>
      <c r="F1254" s="74">
        <v>1.7533000000000001</v>
      </c>
      <c r="G1254" s="75">
        <v>5.75</v>
      </c>
      <c r="H1254" s="75">
        <v>6.1</v>
      </c>
      <c r="I1254" s="73" t="s">
        <v>1988</v>
      </c>
      <c r="J1254" s="73" t="s">
        <v>2222</v>
      </c>
      <c r="K1254" s="173"/>
      <c r="L1254" s="172">
        <f>_xlfn.XLOOKUP($J1254,Key!$M:$M,Key!$N:$N)</f>
        <v>1.08</v>
      </c>
    </row>
    <row r="1255" spans="2:12" ht="15" customHeight="1" x14ac:dyDescent="0.25">
      <c r="B1255" s="70" t="s">
        <v>1827</v>
      </c>
      <c r="C1255" s="70" t="s">
        <v>6</v>
      </c>
      <c r="D1255" s="70" t="s">
        <v>1828</v>
      </c>
      <c r="E1255" s="70" t="s">
        <v>1829</v>
      </c>
      <c r="F1255" s="71">
        <v>0.34860000000000002</v>
      </c>
      <c r="G1255" s="72">
        <v>1.48</v>
      </c>
      <c r="H1255" s="72">
        <v>1.46</v>
      </c>
      <c r="I1255" s="70" t="s">
        <v>1988</v>
      </c>
      <c r="J1255" s="70" t="s">
        <v>2222</v>
      </c>
      <c r="L1255" s="171">
        <f>_xlfn.XLOOKUP($J1255,Key!$M:$M,Key!$N:$N)</f>
        <v>1.08</v>
      </c>
    </row>
    <row r="1256" spans="2:12" ht="15" customHeight="1" x14ac:dyDescent="0.25">
      <c r="B1256" s="70" t="s">
        <v>1827</v>
      </c>
      <c r="C1256" s="70" t="s">
        <v>9</v>
      </c>
      <c r="D1256" s="70" t="s">
        <v>1830</v>
      </c>
      <c r="E1256" s="70" t="s">
        <v>1829</v>
      </c>
      <c r="F1256" s="71">
        <v>0.53859999999999997</v>
      </c>
      <c r="G1256" s="72">
        <v>2.16</v>
      </c>
      <c r="H1256" s="72">
        <v>2.71</v>
      </c>
      <c r="I1256" s="70" t="s">
        <v>1988</v>
      </c>
      <c r="J1256" s="70" t="s">
        <v>2222</v>
      </c>
      <c r="L1256" s="171">
        <f>_xlfn.XLOOKUP($J1256,Key!$M:$M,Key!$N:$N)</f>
        <v>1.08</v>
      </c>
    </row>
    <row r="1257" spans="2:12" ht="15" customHeight="1" x14ac:dyDescent="0.25">
      <c r="B1257" s="70" t="s">
        <v>1827</v>
      </c>
      <c r="C1257" s="70" t="s">
        <v>11</v>
      </c>
      <c r="D1257" s="70" t="s">
        <v>1831</v>
      </c>
      <c r="E1257" s="70" t="s">
        <v>1829</v>
      </c>
      <c r="F1257" s="71">
        <v>0.84730000000000005</v>
      </c>
      <c r="G1257" s="72">
        <v>2.97</v>
      </c>
      <c r="H1257" s="72">
        <v>4.62</v>
      </c>
      <c r="I1257" s="70" t="s">
        <v>1988</v>
      </c>
      <c r="J1257" s="70" t="s">
        <v>2222</v>
      </c>
      <c r="L1257" s="171">
        <f>_xlfn.XLOOKUP($J1257,Key!$M:$M,Key!$N:$N)</f>
        <v>1.08</v>
      </c>
    </row>
    <row r="1258" spans="2:12" s="3" customFormat="1" ht="15" customHeight="1" x14ac:dyDescent="0.25">
      <c r="B1258" s="73" t="s">
        <v>1827</v>
      </c>
      <c r="C1258" s="73" t="s">
        <v>13</v>
      </c>
      <c r="D1258" s="73" t="s">
        <v>1832</v>
      </c>
      <c r="E1258" s="73" t="s">
        <v>1829</v>
      </c>
      <c r="F1258" s="74">
        <v>1.6254</v>
      </c>
      <c r="G1258" s="75">
        <v>4.6399999999999997</v>
      </c>
      <c r="H1258" s="75">
        <v>6.89</v>
      </c>
      <c r="I1258" s="73" t="s">
        <v>1988</v>
      </c>
      <c r="J1258" s="73" t="s">
        <v>2222</v>
      </c>
      <c r="K1258" s="173"/>
      <c r="L1258" s="172">
        <f>_xlfn.XLOOKUP($J1258,Key!$M:$M,Key!$N:$N)</f>
        <v>1.08</v>
      </c>
    </row>
    <row r="1259" spans="2:12" ht="15" customHeight="1" x14ac:dyDescent="0.25">
      <c r="B1259" s="70" t="s">
        <v>1833</v>
      </c>
      <c r="C1259" s="70" t="s">
        <v>6</v>
      </c>
      <c r="D1259" s="70" t="s">
        <v>1834</v>
      </c>
      <c r="E1259" s="70" t="s">
        <v>1835</v>
      </c>
      <c r="F1259" s="71">
        <v>0.51980000000000004</v>
      </c>
      <c r="G1259" s="72">
        <v>2.09</v>
      </c>
      <c r="H1259" s="72">
        <v>2.09</v>
      </c>
      <c r="I1259" s="70" t="s">
        <v>1988</v>
      </c>
      <c r="J1259" s="70" t="s">
        <v>2222</v>
      </c>
      <c r="L1259" s="171">
        <f>_xlfn.XLOOKUP($J1259,Key!$M:$M,Key!$N:$N)</f>
        <v>1.08</v>
      </c>
    </row>
    <row r="1260" spans="2:12" ht="15" customHeight="1" x14ac:dyDescent="0.25">
      <c r="B1260" s="70" t="s">
        <v>1833</v>
      </c>
      <c r="C1260" s="70" t="s">
        <v>9</v>
      </c>
      <c r="D1260" s="70" t="s">
        <v>1836</v>
      </c>
      <c r="E1260" s="70" t="s">
        <v>1835</v>
      </c>
      <c r="F1260" s="71">
        <v>0.68879999999999997</v>
      </c>
      <c r="G1260" s="72">
        <v>2.91</v>
      </c>
      <c r="H1260" s="72">
        <v>3.29</v>
      </c>
      <c r="I1260" s="70" t="s">
        <v>1988</v>
      </c>
      <c r="J1260" s="70" t="s">
        <v>2222</v>
      </c>
      <c r="L1260" s="171">
        <f>_xlfn.XLOOKUP($J1260,Key!$M:$M,Key!$N:$N)</f>
        <v>1.08</v>
      </c>
    </row>
    <row r="1261" spans="2:12" ht="15" customHeight="1" x14ac:dyDescent="0.25">
      <c r="B1261" s="70" t="s">
        <v>1833</v>
      </c>
      <c r="C1261" s="70" t="s">
        <v>11</v>
      </c>
      <c r="D1261" s="70" t="s">
        <v>1837</v>
      </c>
      <c r="E1261" s="70" t="s">
        <v>1835</v>
      </c>
      <c r="F1261" s="71">
        <v>0.98680000000000001</v>
      </c>
      <c r="G1261" s="72">
        <v>4.05</v>
      </c>
      <c r="H1261" s="72">
        <v>4.87</v>
      </c>
      <c r="I1261" s="70" t="s">
        <v>1988</v>
      </c>
      <c r="J1261" s="70" t="s">
        <v>2222</v>
      </c>
      <c r="L1261" s="171">
        <f>_xlfn.XLOOKUP($J1261,Key!$M:$M,Key!$N:$N)</f>
        <v>1.08</v>
      </c>
    </row>
    <row r="1262" spans="2:12" s="3" customFormat="1" ht="15" customHeight="1" x14ac:dyDescent="0.25">
      <c r="B1262" s="73" t="s">
        <v>1833</v>
      </c>
      <c r="C1262" s="73" t="s">
        <v>13</v>
      </c>
      <c r="D1262" s="73" t="s">
        <v>1838</v>
      </c>
      <c r="E1262" s="73" t="s">
        <v>1835</v>
      </c>
      <c r="F1262" s="74">
        <v>1.6855</v>
      </c>
      <c r="G1262" s="75">
        <v>6.49</v>
      </c>
      <c r="H1262" s="75">
        <v>7.91</v>
      </c>
      <c r="I1262" s="73" t="s">
        <v>1988</v>
      </c>
      <c r="J1262" s="73" t="s">
        <v>2222</v>
      </c>
      <c r="K1262" s="173"/>
      <c r="L1262" s="172">
        <f>_xlfn.XLOOKUP($J1262,Key!$M:$M,Key!$N:$N)</f>
        <v>1.08</v>
      </c>
    </row>
    <row r="1263" spans="2:12" ht="15" customHeight="1" x14ac:dyDescent="0.25">
      <c r="B1263" s="70" t="s">
        <v>1839</v>
      </c>
      <c r="C1263" s="70" t="s">
        <v>6</v>
      </c>
      <c r="D1263" s="70" t="s">
        <v>1840</v>
      </c>
      <c r="E1263" s="70" t="s">
        <v>1841</v>
      </c>
      <c r="F1263" s="71">
        <v>0.36820000000000003</v>
      </c>
      <c r="G1263" s="72">
        <v>1.79</v>
      </c>
      <c r="H1263" s="72">
        <v>2.78</v>
      </c>
      <c r="I1263" s="70" t="s">
        <v>1988</v>
      </c>
      <c r="J1263" s="70" t="s">
        <v>2222</v>
      </c>
      <c r="L1263" s="171">
        <f>_xlfn.XLOOKUP($J1263,Key!$M:$M,Key!$N:$N)</f>
        <v>1.08</v>
      </c>
    </row>
    <row r="1264" spans="2:12" ht="15" customHeight="1" x14ac:dyDescent="0.25">
      <c r="B1264" s="70" t="s">
        <v>1839</v>
      </c>
      <c r="C1264" s="70" t="s">
        <v>9</v>
      </c>
      <c r="D1264" s="70" t="s">
        <v>1842</v>
      </c>
      <c r="E1264" s="70" t="s">
        <v>1841</v>
      </c>
      <c r="F1264" s="71">
        <v>0.57410000000000005</v>
      </c>
      <c r="G1264" s="72">
        <v>2.57</v>
      </c>
      <c r="H1264" s="72">
        <v>5.14</v>
      </c>
      <c r="I1264" s="70" t="s">
        <v>1988</v>
      </c>
      <c r="J1264" s="70" t="s">
        <v>2222</v>
      </c>
      <c r="L1264" s="171">
        <f>_xlfn.XLOOKUP($J1264,Key!$M:$M,Key!$N:$N)</f>
        <v>1.08</v>
      </c>
    </row>
    <row r="1265" spans="2:12" ht="15" customHeight="1" x14ac:dyDescent="0.25">
      <c r="B1265" s="70" t="s">
        <v>1839</v>
      </c>
      <c r="C1265" s="70" t="s">
        <v>11</v>
      </c>
      <c r="D1265" s="70" t="s">
        <v>1843</v>
      </c>
      <c r="E1265" s="70" t="s">
        <v>1841</v>
      </c>
      <c r="F1265" s="71">
        <v>0.95660000000000001</v>
      </c>
      <c r="G1265" s="72">
        <v>4.01</v>
      </c>
      <c r="H1265" s="72">
        <v>9.42</v>
      </c>
      <c r="I1265" s="70" t="s">
        <v>1988</v>
      </c>
      <c r="J1265" s="70" t="s">
        <v>2222</v>
      </c>
      <c r="L1265" s="171">
        <f>_xlfn.XLOOKUP($J1265,Key!$M:$M,Key!$N:$N)</f>
        <v>1.08</v>
      </c>
    </row>
    <row r="1266" spans="2:12" s="3" customFormat="1" ht="15" customHeight="1" x14ac:dyDescent="0.25">
      <c r="B1266" s="73" t="s">
        <v>1839</v>
      </c>
      <c r="C1266" s="73" t="s">
        <v>13</v>
      </c>
      <c r="D1266" s="73" t="s">
        <v>1844</v>
      </c>
      <c r="E1266" s="73" t="s">
        <v>1841</v>
      </c>
      <c r="F1266" s="74">
        <v>2.0413000000000001</v>
      </c>
      <c r="G1266" s="75">
        <v>5.29</v>
      </c>
      <c r="H1266" s="75">
        <v>10.11</v>
      </c>
      <c r="I1266" s="73" t="s">
        <v>1988</v>
      </c>
      <c r="J1266" s="73" t="s">
        <v>2222</v>
      </c>
      <c r="K1266" s="173"/>
      <c r="L1266" s="172">
        <f>_xlfn.XLOOKUP($J1266,Key!$M:$M,Key!$N:$N)</f>
        <v>1.08</v>
      </c>
    </row>
    <row r="1267" spans="2:12" ht="15" customHeight="1" x14ac:dyDescent="0.25">
      <c r="B1267" s="70" t="s">
        <v>1845</v>
      </c>
      <c r="C1267" s="70" t="s">
        <v>6</v>
      </c>
      <c r="D1267" s="70" t="s">
        <v>1846</v>
      </c>
      <c r="E1267" s="70" t="s">
        <v>1847</v>
      </c>
      <c r="F1267" s="71">
        <v>0.39689999999999998</v>
      </c>
      <c r="G1267" s="72">
        <v>1.58</v>
      </c>
      <c r="H1267" s="72">
        <v>1.5</v>
      </c>
      <c r="I1267" s="70" t="s">
        <v>1988</v>
      </c>
      <c r="J1267" s="70" t="s">
        <v>2222</v>
      </c>
      <c r="L1267" s="171">
        <f>_xlfn.XLOOKUP($J1267,Key!$M:$M,Key!$N:$N)</f>
        <v>1.08</v>
      </c>
    </row>
    <row r="1268" spans="2:12" ht="15" customHeight="1" x14ac:dyDescent="0.25">
      <c r="B1268" s="70" t="s">
        <v>1845</v>
      </c>
      <c r="C1268" s="70" t="s">
        <v>9</v>
      </c>
      <c r="D1268" s="70" t="s">
        <v>1848</v>
      </c>
      <c r="E1268" s="70" t="s">
        <v>1847</v>
      </c>
      <c r="F1268" s="71">
        <v>0.56910000000000005</v>
      </c>
      <c r="G1268" s="72">
        <v>2.2000000000000002</v>
      </c>
      <c r="H1268" s="72">
        <v>2.62</v>
      </c>
      <c r="I1268" s="70" t="s">
        <v>1988</v>
      </c>
      <c r="J1268" s="70" t="s">
        <v>2222</v>
      </c>
      <c r="L1268" s="171">
        <f>_xlfn.XLOOKUP($J1268,Key!$M:$M,Key!$N:$N)</f>
        <v>1.08</v>
      </c>
    </row>
    <row r="1269" spans="2:12" ht="15" customHeight="1" x14ac:dyDescent="0.25">
      <c r="B1269" s="70" t="s">
        <v>1845</v>
      </c>
      <c r="C1269" s="70" t="s">
        <v>11</v>
      </c>
      <c r="D1269" s="70" t="s">
        <v>1849</v>
      </c>
      <c r="E1269" s="70" t="s">
        <v>1847</v>
      </c>
      <c r="F1269" s="71">
        <v>1.0383</v>
      </c>
      <c r="G1269" s="72">
        <v>2.91</v>
      </c>
      <c r="H1269" s="72">
        <v>4.6100000000000003</v>
      </c>
      <c r="I1269" s="70" t="s">
        <v>1988</v>
      </c>
      <c r="J1269" s="70" t="s">
        <v>2222</v>
      </c>
      <c r="L1269" s="171">
        <f>_xlfn.XLOOKUP($J1269,Key!$M:$M,Key!$N:$N)</f>
        <v>1.08</v>
      </c>
    </row>
    <row r="1270" spans="2:12" s="3" customFormat="1" ht="15" customHeight="1" x14ac:dyDescent="0.25">
      <c r="B1270" s="73" t="s">
        <v>1845</v>
      </c>
      <c r="C1270" s="73" t="s">
        <v>13</v>
      </c>
      <c r="D1270" s="73" t="s">
        <v>1850</v>
      </c>
      <c r="E1270" s="73" t="s">
        <v>1847</v>
      </c>
      <c r="F1270" s="74">
        <v>2.1414</v>
      </c>
      <c r="G1270" s="75">
        <v>4.71</v>
      </c>
      <c r="H1270" s="75">
        <v>7.61</v>
      </c>
      <c r="I1270" s="73" t="s">
        <v>1988</v>
      </c>
      <c r="J1270" s="73" t="s">
        <v>2222</v>
      </c>
      <c r="K1270" s="173"/>
      <c r="L1270" s="172">
        <f>_xlfn.XLOOKUP($J1270,Key!$M:$M,Key!$N:$N)</f>
        <v>1.08</v>
      </c>
    </row>
    <row r="1271" spans="2:12" ht="15" customHeight="1" x14ac:dyDescent="0.25">
      <c r="B1271" s="70" t="s">
        <v>1851</v>
      </c>
      <c r="C1271" s="70" t="s">
        <v>6</v>
      </c>
      <c r="D1271" s="70" t="s">
        <v>1852</v>
      </c>
      <c r="E1271" s="70" t="s">
        <v>1853</v>
      </c>
      <c r="F1271" s="71">
        <v>0.37640000000000001</v>
      </c>
      <c r="G1271" s="72">
        <v>2.0299999999999998</v>
      </c>
      <c r="H1271" s="72">
        <v>2.44</v>
      </c>
      <c r="I1271" s="70" t="s">
        <v>1988</v>
      </c>
      <c r="J1271" s="70" t="s">
        <v>2222</v>
      </c>
      <c r="L1271" s="171">
        <f>_xlfn.XLOOKUP($J1271,Key!$M:$M,Key!$N:$N)</f>
        <v>1.08</v>
      </c>
    </row>
    <row r="1272" spans="2:12" ht="15" customHeight="1" x14ac:dyDescent="0.25">
      <c r="B1272" s="70" t="s">
        <v>1851</v>
      </c>
      <c r="C1272" s="70" t="s">
        <v>9</v>
      </c>
      <c r="D1272" s="70" t="s">
        <v>1854</v>
      </c>
      <c r="E1272" s="70" t="s">
        <v>1853</v>
      </c>
      <c r="F1272" s="71">
        <v>0.53720000000000001</v>
      </c>
      <c r="G1272" s="72">
        <v>2.65</v>
      </c>
      <c r="H1272" s="72">
        <v>3.53</v>
      </c>
      <c r="I1272" s="70" t="s">
        <v>1988</v>
      </c>
      <c r="J1272" s="70" t="s">
        <v>2222</v>
      </c>
      <c r="L1272" s="171">
        <f>_xlfn.XLOOKUP($J1272,Key!$M:$M,Key!$N:$N)</f>
        <v>1.08</v>
      </c>
    </row>
    <row r="1273" spans="2:12" ht="15" customHeight="1" x14ac:dyDescent="0.25">
      <c r="B1273" s="70" t="s">
        <v>1851</v>
      </c>
      <c r="C1273" s="70" t="s">
        <v>11</v>
      </c>
      <c r="D1273" s="70" t="s">
        <v>1855</v>
      </c>
      <c r="E1273" s="70" t="s">
        <v>1853</v>
      </c>
      <c r="F1273" s="71">
        <v>0.99299999999999999</v>
      </c>
      <c r="G1273" s="72">
        <v>4.0199999999999996</v>
      </c>
      <c r="H1273" s="72">
        <v>5.36</v>
      </c>
      <c r="I1273" s="70" t="s">
        <v>1988</v>
      </c>
      <c r="J1273" s="70" t="s">
        <v>2222</v>
      </c>
      <c r="L1273" s="171">
        <f>_xlfn.XLOOKUP($J1273,Key!$M:$M,Key!$N:$N)</f>
        <v>1.08</v>
      </c>
    </row>
    <row r="1274" spans="2:12" s="3" customFormat="1" ht="15" customHeight="1" x14ac:dyDescent="0.25">
      <c r="B1274" s="73" t="s">
        <v>1851</v>
      </c>
      <c r="C1274" s="73" t="s">
        <v>13</v>
      </c>
      <c r="D1274" s="73" t="s">
        <v>1856</v>
      </c>
      <c r="E1274" s="73" t="s">
        <v>1853</v>
      </c>
      <c r="F1274" s="74">
        <v>2.0181</v>
      </c>
      <c r="G1274" s="75">
        <v>5.96</v>
      </c>
      <c r="H1274" s="75">
        <v>7.1</v>
      </c>
      <c r="I1274" s="73" t="s">
        <v>1988</v>
      </c>
      <c r="J1274" s="73" t="s">
        <v>2222</v>
      </c>
      <c r="K1274" s="173"/>
      <c r="L1274" s="172">
        <f>_xlfn.XLOOKUP($J1274,Key!$M:$M,Key!$N:$N)</f>
        <v>1.08</v>
      </c>
    </row>
    <row r="1275" spans="2:12" ht="15" customHeight="1" x14ac:dyDescent="0.25">
      <c r="B1275" s="70" t="s">
        <v>1857</v>
      </c>
      <c r="C1275" s="70" t="s">
        <v>6</v>
      </c>
      <c r="D1275" s="70" t="s">
        <v>1858</v>
      </c>
      <c r="E1275" s="70" t="s">
        <v>1859</v>
      </c>
      <c r="F1275" s="71">
        <v>1.7370000000000001</v>
      </c>
      <c r="G1275" s="72">
        <v>8.4359999999999999</v>
      </c>
      <c r="H1275" s="72">
        <v>0</v>
      </c>
      <c r="I1275" s="70" t="s">
        <v>71</v>
      </c>
      <c r="J1275" s="70" t="s">
        <v>2012</v>
      </c>
      <c r="L1275" s="171">
        <f>_xlfn.XLOOKUP($J1275,Key!$M:$M,Key!$N:$N)</f>
        <v>1</v>
      </c>
    </row>
    <row r="1276" spans="2:12" ht="15" customHeight="1" x14ac:dyDescent="0.25">
      <c r="B1276" s="70" t="s">
        <v>1857</v>
      </c>
      <c r="C1276" s="70" t="s">
        <v>9</v>
      </c>
      <c r="D1276" s="70" t="s">
        <v>1860</v>
      </c>
      <c r="E1276" s="70" t="s">
        <v>1859</v>
      </c>
      <c r="F1276" s="71">
        <v>3.1581000000000001</v>
      </c>
      <c r="G1276" s="72">
        <v>8.8800000000000008</v>
      </c>
      <c r="H1276" s="72">
        <v>28.05</v>
      </c>
      <c r="I1276" s="70" t="s">
        <v>71</v>
      </c>
      <c r="J1276" s="70" t="s">
        <v>2012</v>
      </c>
      <c r="L1276" s="171">
        <f>_xlfn.XLOOKUP($J1276,Key!$M:$M,Key!$N:$N)</f>
        <v>1</v>
      </c>
    </row>
    <row r="1277" spans="2:12" ht="15" customHeight="1" x14ac:dyDescent="0.25">
      <c r="B1277" s="70" t="s">
        <v>1857</v>
      </c>
      <c r="C1277" s="70" t="s">
        <v>11</v>
      </c>
      <c r="D1277" s="70" t="s">
        <v>1861</v>
      </c>
      <c r="E1277" s="70" t="s">
        <v>1859</v>
      </c>
      <c r="F1277" s="71">
        <v>6.0498000000000003</v>
      </c>
      <c r="G1277" s="72">
        <v>17.88</v>
      </c>
      <c r="H1277" s="72">
        <v>10.64</v>
      </c>
      <c r="I1277" s="70" t="s">
        <v>71</v>
      </c>
      <c r="J1277" s="70" t="s">
        <v>2012</v>
      </c>
      <c r="L1277" s="171">
        <f>_xlfn.XLOOKUP($J1277,Key!$M:$M,Key!$N:$N)</f>
        <v>1</v>
      </c>
    </row>
    <row r="1278" spans="2:12" s="3" customFormat="1" ht="15" customHeight="1" x14ac:dyDescent="0.25">
      <c r="B1278" s="73" t="s">
        <v>1857</v>
      </c>
      <c r="C1278" s="73" t="s">
        <v>13</v>
      </c>
      <c r="D1278" s="73" t="s">
        <v>1862</v>
      </c>
      <c r="E1278" s="73" t="s">
        <v>1859</v>
      </c>
      <c r="F1278" s="74">
        <v>20.006</v>
      </c>
      <c r="G1278" s="75">
        <v>38.22</v>
      </c>
      <c r="H1278" s="75">
        <v>46.83</v>
      </c>
      <c r="I1278" s="73" t="s">
        <v>71</v>
      </c>
      <c r="J1278" s="73" t="s">
        <v>2012</v>
      </c>
      <c r="K1278" s="173"/>
      <c r="L1278" s="172">
        <f>_xlfn.XLOOKUP($J1278,Key!$M:$M,Key!$N:$N)</f>
        <v>1</v>
      </c>
    </row>
    <row r="1279" spans="2:12" ht="15" customHeight="1" x14ac:dyDescent="0.25">
      <c r="B1279" s="70" t="s">
        <v>1863</v>
      </c>
      <c r="C1279" s="70" t="s">
        <v>6</v>
      </c>
      <c r="D1279" s="70" t="s">
        <v>1864</v>
      </c>
      <c r="E1279" s="70" t="s">
        <v>1865</v>
      </c>
      <c r="F1279" s="71">
        <v>1.1922999999999999</v>
      </c>
      <c r="G1279" s="72">
        <v>3.08</v>
      </c>
      <c r="H1279" s="72">
        <v>4.3600000000000003</v>
      </c>
      <c r="I1279" s="70" t="s">
        <v>71</v>
      </c>
      <c r="J1279" s="70" t="s">
        <v>2012</v>
      </c>
      <c r="L1279" s="171">
        <f>_xlfn.XLOOKUP($J1279,Key!$M:$M,Key!$N:$N)</f>
        <v>1</v>
      </c>
    </row>
    <row r="1280" spans="2:12" ht="15" customHeight="1" x14ac:dyDescent="0.25">
      <c r="B1280" s="70" t="s">
        <v>1863</v>
      </c>
      <c r="C1280" s="70" t="s">
        <v>9</v>
      </c>
      <c r="D1280" s="70" t="s">
        <v>1866</v>
      </c>
      <c r="E1280" s="70" t="s">
        <v>1865</v>
      </c>
      <c r="F1280" s="71">
        <v>1.9081999999999999</v>
      </c>
      <c r="G1280" s="72">
        <v>5.75</v>
      </c>
      <c r="H1280" s="72">
        <v>6.63</v>
      </c>
      <c r="I1280" s="70" t="s">
        <v>71</v>
      </c>
      <c r="J1280" s="70" t="s">
        <v>2012</v>
      </c>
      <c r="L1280" s="171">
        <f>_xlfn.XLOOKUP($J1280,Key!$M:$M,Key!$N:$N)</f>
        <v>1</v>
      </c>
    </row>
    <row r="1281" spans="2:12" ht="15" customHeight="1" x14ac:dyDescent="0.25">
      <c r="B1281" s="70" t="s">
        <v>1863</v>
      </c>
      <c r="C1281" s="70" t="s">
        <v>11</v>
      </c>
      <c r="D1281" s="70" t="s">
        <v>1867</v>
      </c>
      <c r="E1281" s="70" t="s">
        <v>1865</v>
      </c>
      <c r="F1281" s="71">
        <v>3.7313999999999998</v>
      </c>
      <c r="G1281" s="72">
        <v>12.95</v>
      </c>
      <c r="H1281" s="72">
        <v>11.06</v>
      </c>
      <c r="I1281" s="70" t="s">
        <v>71</v>
      </c>
      <c r="J1281" s="70" t="s">
        <v>2012</v>
      </c>
      <c r="L1281" s="171">
        <f>_xlfn.XLOOKUP($J1281,Key!$M:$M,Key!$N:$N)</f>
        <v>1</v>
      </c>
    </row>
    <row r="1282" spans="2:12" s="3" customFormat="1" ht="15" customHeight="1" x14ac:dyDescent="0.25">
      <c r="B1282" s="73" t="s">
        <v>1863</v>
      </c>
      <c r="C1282" s="73" t="s">
        <v>13</v>
      </c>
      <c r="D1282" s="73" t="s">
        <v>1868</v>
      </c>
      <c r="E1282" s="73" t="s">
        <v>1865</v>
      </c>
      <c r="F1282" s="74">
        <v>10.698600000000001</v>
      </c>
      <c r="G1282" s="75">
        <v>25.76</v>
      </c>
      <c r="H1282" s="75">
        <v>15.26</v>
      </c>
      <c r="I1282" s="73" t="s">
        <v>71</v>
      </c>
      <c r="J1282" s="73" t="s">
        <v>2012</v>
      </c>
      <c r="K1282" s="173"/>
      <c r="L1282" s="172">
        <f>_xlfn.XLOOKUP($J1282,Key!$M:$M,Key!$N:$N)</f>
        <v>1</v>
      </c>
    </row>
    <row r="1283" spans="2:12" ht="15" customHeight="1" x14ac:dyDescent="0.25">
      <c r="B1283" s="70" t="s">
        <v>1869</v>
      </c>
      <c r="C1283" s="70" t="s">
        <v>6</v>
      </c>
      <c r="D1283" s="70" t="s">
        <v>1870</v>
      </c>
      <c r="E1283" s="70" t="s">
        <v>1871</v>
      </c>
      <c r="F1283" s="71">
        <v>0.52259999999999995</v>
      </c>
      <c r="G1283" s="72">
        <v>2.42</v>
      </c>
      <c r="H1283" s="72">
        <v>2.94</v>
      </c>
      <c r="I1283" s="70" t="s">
        <v>71</v>
      </c>
      <c r="J1283" s="70" t="s">
        <v>2012</v>
      </c>
      <c r="L1283" s="171">
        <f>_xlfn.XLOOKUP($J1283,Key!$M:$M,Key!$N:$N)</f>
        <v>1</v>
      </c>
    </row>
    <row r="1284" spans="2:12" ht="15" customHeight="1" x14ac:dyDescent="0.25">
      <c r="B1284" s="70" t="s">
        <v>1869</v>
      </c>
      <c r="C1284" s="70" t="s">
        <v>9</v>
      </c>
      <c r="D1284" s="70" t="s">
        <v>1872</v>
      </c>
      <c r="E1284" s="70" t="s">
        <v>1871</v>
      </c>
      <c r="F1284" s="71">
        <v>0.68689999999999996</v>
      </c>
      <c r="G1284" s="72">
        <v>3.22</v>
      </c>
      <c r="H1284" s="72">
        <v>4.9000000000000004</v>
      </c>
      <c r="I1284" s="70" t="s">
        <v>71</v>
      </c>
      <c r="J1284" s="70" t="s">
        <v>2012</v>
      </c>
      <c r="L1284" s="171">
        <f>_xlfn.XLOOKUP($J1284,Key!$M:$M,Key!$N:$N)</f>
        <v>1</v>
      </c>
    </row>
    <row r="1285" spans="2:12" ht="15" customHeight="1" x14ac:dyDescent="0.25">
      <c r="B1285" s="70" t="s">
        <v>1869</v>
      </c>
      <c r="C1285" s="70" t="s">
        <v>11</v>
      </c>
      <c r="D1285" s="70" t="s">
        <v>1873</v>
      </c>
      <c r="E1285" s="70" t="s">
        <v>1871</v>
      </c>
      <c r="F1285" s="71">
        <v>1.3515999999999999</v>
      </c>
      <c r="G1285" s="72">
        <v>5.25</v>
      </c>
      <c r="H1285" s="72">
        <v>7.71</v>
      </c>
      <c r="I1285" s="70" t="s">
        <v>71</v>
      </c>
      <c r="J1285" s="70" t="s">
        <v>2012</v>
      </c>
      <c r="L1285" s="171">
        <f>_xlfn.XLOOKUP($J1285,Key!$M:$M,Key!$N:$N)</f>
        <v>1</v>
      </c>
    </row>
    <row r="1286" spans="2:12" s="3" customFormat="1" ht="15" customHeight="1" x14ac:dyDescent="0.25">
      <c r="B1286" s="73" t="s">
        <v>1869</v>
      </c>
      <c r="C1286" s="73" t="s">
        <v>13</v>
      </c>
      <c r="D1286" s="73" t="s">
        <v>1874</v>
      </c>
      <c r="E1286" s="73" t="s">
        <v>1871</v>
      </c>
      <c r="F1286" s="74">
        <v>1.962</v>
      </c>
      <c r="G1286" s="75">
        <v>5.25</v>
      </c>
      <c r="H1286" s="75">
        <v>9.68</v>
      </c>
      <c r="I1286" s="73" t="s">
        <v>71</v>
      </c>
      <c r="J1286" s="73" t="s">
        <v>2012</v>
      </c>
      <c r="K1286" s="173"/>
      <c r="L1286" s="172">
        <f>_xlfn.XLOOKUP($J1286,Key!$M:$M,Key!$N:$N)</f>
        <v>1</v>
      </c>
    </row>
    <row r="1287" spans="2:12" ht="15" customHeight="1" x14ac:dyDescent="0.25">
      <c r="B1287" s="70" t="s">
        <v>1875</v>
      </c>
      <c r="C1287" s="70" t="s">
        <v>6</v>
      </c>
      <c r="D1287" s="70" t="s">
        <v>1876</v>
      </c>
      <c r="E1287" s="70" t="s">
        <v>1877</v>
      </c>
      <c r="F1287" s="71">
        <v>0.36209999999999998</v>
      </c>
      <c r="G1287" s="72">
        <v>1.81</v>
      </c>
      <c r="H1287" s="72">
        <v>2.3199999999999998</v>
      </c>
      <c r="I1287" s="70" t="s">
        <v>71</v>
      </c>
      <c r="J1287" s="70" t="s">
        <v>2012</v>
      </c>
      <c r="L1287" s="171">
        <f>_xlfn.XLOOKUP($J1287,Key!$M:$M,Key!$N:$N)</f>
        <v>1</v>
      </c>
    </row>
    <row r="1288" spans="2:12" ht="15" customHeight="1" x14ac:dyDescent="0.25">
      <c r="B1288" s="70" t="s">
        <v>1875</v>
      </c>
      <c r="C1288" s="70" t="s">
        <v>9</v>
      </c>
      <c r="D1288" s="70" t="s">
        <v>1878</v>
      </c>
      <c r="E1288" s="70" t="s">
        <v>1877</v>
      </c>
      <c r="F1288" s="71">
        <v>0.62860000000000005</v>
      </c>
      <c r="G1288" s="72">
        <v>2.85</v>
      </c>
      <c r="H1288" s="72">
        <v>6.65</v>
      </c>
      <c r="I1288" s="70" t="s">
        <v>71</v>
      </c>
      <c r="J1288" s="70" t="s">
        <v>2012</v>
      </c>
      <c r="L1288" s="171">
        <f>_xlfn.XLOOKUP($J1288,Key!$M:$M,Key!$N:$N)</f>
        <v>1</v>
      </c>
    </row>
    <row r="1289" spans="2:12" ht="15" customHeight="1" x14ac:dyDescent="0.25">
      <c r="B1289" s="70" t="s">
        <v>1875</v>
      </c>
      <c r="C1289" s="70" t="s">
        <v>11</v>
      </c>
      <c r="D1289" s="70" t="s">
        <v>1879</v>
      </c>
      <c r="E1289" s="70" t="s">
        <v>1877</v>
      </c>
      <c r="F1289" s="71">
        <v>1.0861000000000001</v>
      </c>
      <c r="G1289" s="72">
        <v>4.34</v>
      </c>
      <c r="H1289" s="72">
        <v>5.42</v>
      </c>
      <c r="I1289" s="70" t="s">
        <v>71</v>
      </c>
      <c r="J1289" s="70" t="s">
        <v>2012</v>
      </c>
      <c r="L1289" s="171">
        <f>_xlfn.XLOOKUP($J1289,Key!$M:$M,Key!$N:$N)</f>
        <v>1</v>
      </c>
    </row>
    <row r="1290" spans="2:12" s="3" customFormat="1" ht="15" customHeight="1" x14ac:dyDescent="0.25">
      <c r="B1290" s="73" t="s">
        <v>1875</v>
      </c>
      <c r="C1290" s="73" t="s">
        <v>13</v>
      </c>
      <c r="D1290" s="73" t="s">
        <v>1880</v>
      </c>
      <c r="E1290" s="73" t="s">
        <v>1877</v>
      </c>
      <c r="F1290" s="74">
        <v>2.2385999999999999</v>
      </c>
      <c r="G1290" s="75">
        <v>7.59</v>
      </c>
      <c r="H1290" s="75">
        <v>8</v>
      </c>
      <c r="I1290" s="73" t="s">
        <v>71</v>
      </c>
      <c r="J1290" s="73" t="s">
        <v>2012</v>
      </c>
      <c r="K1290" s="173"/>
      <c r="L1290" s="172">
        <f>_xlfn.XLOOKUP($J1290,Key!$M:$M,Key!$N:$N)</f>
        <v>1</v>
      </c>
    </row>
    <row r="1291" spans="2:12" ht="15" customHeight="1" x14ac:dyDescent="0.25">
      <c r="B1291" s="70" t="s">
        <v>1881</v>
      </c>
      <c r="C1291" s="70" t="s">
        <v>6</v>
      </c>
      <c r="D1291" s="70" t="s">
        <v>1882</v>
      </c>
      <c r="E1291" s="70" t="s">
        <v>1883</v>
      </c>
      <c r="F1291" s="71">
        <v>1.2543</v>
      </c>
      <c r="G1291" s="72">
        <v>2.27</v>
      </c>
      <c r="H1291" s="72">
        <v>3.89</v>
      </c>
      <c r="I1291" s="70" t="s">
        <v>1986</v>
      </c>
      <c r="J1291" s="70" t="s">
        <v>1987</v>
      </c>
      <c r="L1291" s="171">
        <f>_xlfn.XLOOKUP($J1291,Key!$M:$M,Key!$N:$N)</f>
        <v>1</v>
      </c>
    </row>
    <row r="1292" spans="2:12" ht="15" customHeight="1" x14ac:dyDescent="0.25">
      <c r="B1292" s="70" t="s">
        <v>1881</v>
      </c>
      <c r="C1292" s="70" t="s">
        <v>9</v>
      </c>
      <c r="D1292" s="70" t="s">
        <v>1884</v>
      </c>
      <c r="E1292" s="70" t="s">
        <v>1883</v>
      </c>
      <c r="F1292" s="71">
        <v>2.1663999999999999</v>
      </c>
      <c r="G1292" s="72">
        <v>2.63</v>
      </c>
      <c r="H1292" s="72">
        <v>4.99</v>
      </c>
      <c r="I1292" s="70" t="s">
        <v>1986</v>
      </c>
      <c r="J1292" s="70" t="s">
        <v>1987</v>
      </c>
      <c r="L1292" s="171">
        <f>_xlfn.XLOOKUP($J1292,Key!$M:$M,Key!$N:$N)</f>
        <v>1</v>
      </c>
    </row>
    <row r="1293" spans="2:12" ht="15" customHeight="1" x14ac:dyDescent="0.25">
      <c r="B1293" s="70" t="s">
        <v>1881</v>
      </c>
      <c r="C1293" s="70" t="s">
        <v>11</v>
      </c>
      <c r="D1293" s="70" t="s">
        <v>1885</v>
      </c>
      <c r="E1293" s="70" t="s">
        <v>1883</v>
      </c>
      <c r="F1293" s="71">
        <v>3.1532</v>
      </c>
      <c r="G1293" s="72">
        <v>5.75</v>
      </c>
      <c r="H1293" s="72">
        <v>9.77</v>
      </c>
      <c r="I1293" s="70" t="s">
        <v>1986</v>
      </c>
      <c r="J1293" s="70" t="s">
        <v>1987</v>
      </c>
      <c r="L1293" s="171">
        <f>_xlfn.XLOOKUP($J1293,Key!$M:$M,Key!$N:$N)</f>
        <v>1</v>
      </c>
    </row>
    <row r="1294" spans="2:12" s="3" customFormat="1" ht="15" customHeight="1" x14ac:dyDescent="0.25">
      <c r="B1294" s="73" t="s">
        <v>1881</v>
      </c>
      <c r="C1294" s="73" t="s">
        <v>13</v>
      </c>
      <c r="D1294" s="73" t="s">
        <v>1886</v>
      </c>
      <c r="E1294" s="73" t="s">
        <v>1883</v>
      </c>
      <c r="F1294" s="74">
        <v>5.4531000000000001</v>
      </c>
      <c r="G1294" s="75">
        <v>16.190000000000001</v>
      </c>
      <c r="H1294" s="75">
        <v>20.87</v>
      </c>
      <c r="I1294" s="73" t="s">
        <v>1986</v>
      </c>
      <c r="J1294" s="73" t="s">
        <v>1987</v>
      </c>
      <c r="K1294" s="173"/>
      <c r="L1294" s="172">
        <f>_xlfn.XLOOKUP($J1294,Key!$M:$M,Key!$N:$N)</f>
        <v>1</v>
      </c>
    </row>
    <row r="1295" spans="2:12" ht="15" customHeight="1" x14ac:dyDescent="0.25">
      <c r="B1295" s="70" t="s">
        <v>2288</v>
      </c>
      <c r="C1295" s="70" t="s">
        <v>6</v>
      </c>
      <c r="D1295" s="70" t="s">
        <v>2289</v>
      </c>
      <c r="E1295" s="70" t="s">
        <v>2290</v>
      </c>
      <c r="F1295" s="71">
        <v>1.5425</v>
      </c>
      <c r="G1295" s="72">
        <v>2.65</v>
      </c>
      <c r="H1295" s="72">
        <v>2.0499999999999998</v>
      </c>
      <c r="I1295" s="70" t="s">
        <v>1986</v>
      </c>
      <c r="J1295" s="70" t="s">
        <v>1987</v>
      </c>
      <c r="L1295" s="171">
        <f>_xlfn.XLOOKUP($J1295,Key!$M:$M,Key!$N:$N)</f>
        <v>1</v>
      </c>
    </row>
    <row r="1296" spans="2:12" ht="15" customHeight="1" x14ac:dyDescent="0.25">
      <c r="B1296" s="70" t="s">
        <v>2288</v>
      </c>
      <c r="C1296" s="70" t="s">
        <v>9</v>
      </c>
      <c r="D1296" s="70" t="s">
        <v>2291</v>
      </c>
      <c r="E1296" s="70" t="s">
        <v>2290</v>
      </c>
      <c r="F1296" s="71">
        <v>1.8317000000000001</v>
      </c>
      <c r="G1296" s="72">
        <v>3.77</v>
      </c>
      <c r="H1296" s="72">
        <v>2.2799999999999998</v>
      </c>
      <c r="I1296" s="70" t="s">
        <v>1986</v>
      </c>
      <c r="J1296" s="70" t="s">
        <v>1987</v>
      </c>
      <c r="L1296" s="171">
        <f>_xlfn.XLOOKUP($J1296,Key!$M:$M,Key!$N:$N)</f>
        <v>1</v>
      </c>
    </row>
    <row r="1297" spans="2:12" ht="15" customHeight="1" x14ac:dyDescent="0.25">
      <c r="B1297" s="70" t="s">
        <v>2288</v>
      </c>
      <c r="C1297" s="70" t="s">
        <v>11</v>
      </c>
      <c r="D1297" s="70" t="s">
        <v>2292</v>
      </c>
      <c r="E1297" s="70" t="s">
        <v>2290</v>
      </c>
      <c r="F1297" s="71">
        <v>2.6141999999999999</v>
      </c>
      <c r="G1297" s="72">
        <v>4.8499999999999996</v>
      </c>
      <c r="H1297" s="72">
        <v>3.37</v>
      </c>
      <c r="I1297" s="70" t="s">
        <v>1986</v>
      </c>
      <c r="J1297" s="70" t="s">
        <v>1987</v>
      </c>
      <c r="L1297" s="171">
        <f>_xlfn.XLOOKUP($J1297,Key!$M:$M,Key!$N:$N)</f>
        <v>1</v>
      </c>
    </row>
    <row r="1298" spans="2:12" s="3" customFormat="1" ht="15" customHeight="1" x14ac:dyDescent="0.25">
      <c r="B1298" s="73" t="s">
        <v>2288</v>
      </c>
      <c r="C1298" s="73" t="s">
        <v>13</v>
      </c>
      <c r="D1298" s="73" t="s">
        <v>2293</v>
      </c>
      <c r="E1298" s="73" t="s">
        <v>2290</v>
      </c>
      <c r="F1298" s="74">
        <v>8.0484000000000009</v>
      </c>
      <c r="G1298" s="75">
        <v>4.8499999999999996</v>
      </c>
      <c r="H1298" s="75">
        <v>0</v>
      </c>
      <c r="I1298" s="73" t="s">
        <v>1986</v>
      </c>
      <c r="J1298" s="73" t="s">
        <v>1987</v>
      </c>
      <c r="K1298" s="173"/>
      <c r="L1298" s="172">
        <f>_xlfn.XLOOKUP($J1298,Key!$M:$M,Key!$N:$N)</f>
        <v>1</v>
      </c>
    </row>
    <row r="1299" spans="2:12" ht="15" customHeight="1" x14ac:dyDescent="0.25">
      <c r="B1299" s="70" t="s">
        <v>1887</v>
      </c>
      <c r="C1299" s="70" t="s">
        <v>6</v>
      </c>
      <c r="D1299" s="70" t="s">
        <v>1888</v>
      </c>
      <c r="E1299" s="70" t="s">
        <v>1889</v>
      </c>
      <c r="F1299" s="71">
        <v>0.9637</v>
      </c>
      <c r="G1299" s="72">
        <v>8.8800000000000008</v>
      </c>
      <c r="H1299" s="72">
        <v>5.37</v>
      </c>
      <c r="I1299" s="70" t="s">
        <v>2026</v>
      </c>
      <c r="J1299" s="70" t="s">
        <v>2027</v>
      </c>
      <c r="L1299" s="171">
        <f>_xlfn.XLOOKUP($J1299,Key!$M:$M,Key!$N:$N)</f>
        <v>1</v>
      </c>
    </row>
    <row r="1300" spans="2:12" ht="15" customHeight="1" x14ac:dyDescent="0.25">
      <c r="B1300" s="70" t="s">
        <v>1887</v>
      </c>
      <c r="C1300" s="70" t="s">
        <v>9</v>
      </c>
      <c r="D1300" s="70" t="s">
        <v>1890</v>
      </c>
      <c r="E1300" s="70" t="s">
        <v>1889</v>
      </c>
      <c r="F1300" s="71">
        <v>1.1585000000000001</v>
      </c>
      <c r="G1300" s="72">
        <v>10.36</v>
      </c>
      <c r="H1300" s="72">
        <v>6.22</v>
      </c>
      <c r="I1300" s="70" t="s">
        <v>2026</v>
      </c>
      <c r="J1300" s="70" t="s">
        <v>2027</v>
      </c>
      <c r="L1300" s="171">
        <f>_xlfn.XLOOKUP($J1300,Key!$M:$M,Key!$N:$N)</f>
        <v>1</v>
      </c>
    </row>
    <row r="1301" spans="2:12" ht="15" customHeight="1" x14ac:dyDescent="0.25">
      <c r="B1301" s="70" t="s">
        <v>1887</v>
      </c>
      <c r="C1301" s="70" t="s">
        <v>11</v>
      </c>
      <c r="D1301" s="70" t="s">
        <v>1891</v>
      </c>
      <c r="E1301" s="70" t="s">
        <v>1889</v>
      </c>
      <c r="F1301" s="71">
        <v>1.5105</v>
      </c>
      <c r="G1301" s="72">
        <v>12.83</v>
      </c>
      <c r="H1301" s="72">
        <v>7.51</v>
      </c>
      <c r="I1301" s="70" t="s">
        <v>2026</v>
      </c>
      <c r="J1301" s="70" t="s">
        <v>2027</v>
      </c>
      <c r="L1301" s="171">
        <f>_xlfn.XLOOKUP($J1301,Key!$M:$M,Key!$N:$N)</f>
        <v>1</v>
      </c>
    </row>
    <row r="1302" spans="2:12" s="3" customFormat="1" ht="15" customHeight="1" x14ac:dyDescent="0.25">
      <c r="B1302" s="73" t="s">
        <v>1887</v>
      </c>
      <c r="C1302" s="73" t="s">
        <v>13</v>
      </c>
      <c r="D1302" s="73" t="s">
        <v>1892</v>
      </c>
      <c r="E1302" s="73" t="s">
        <v>1889</v>
      </c>
      <c r="F1302" s="74">
        <v>1.873</v>
      </c>
      <c r="G1302" s="75">
        <v>14.95</v>
      </c>
      <c r="H1302" s="75">
        <v>9.5500000000000007</v>
      </c>
      <c r="I1302" s="73" t="s">
        <v>2026</v>
      </c>
      <c r="J1302" s="73" t="s">
        <v>2027</v>
      </c>
      <c r="K1302" s="173"/>
      <c r="L1302" s="172">
        <f>_xlfn.XLOOKUP($J1302,Key!$M:$M,Key!$N:$N)</f>
        <v>1</v>
      </c>
    </row>
    <row r="1303" spans="2:12" ht="15" customHeight="1" x14ac:dyDescent="0.25">
      <c r="B1303" s="70" t="s">
        <v>1893</v>
      </c>
      <c r="C1303" s="70" t="s">
        <v>6</v>
      </c>
      <c r="D1303" s="70" t="s">
        <v>1894</v>
      </c>
      <c r="E1303" s="70" t="s">
        <v>1895</v>
      </c>
      <c r="F1303" s="71">
        <v>0.4133</v>
      </c>
      <c r="G1303" s="72">
        <v>2.14</v>
      </c>
      <c r="H1303" s="72">
        <v>3.46</v>
      </c>
      <c r="I1303" s="70" t="s">
        <v>1988</v>
      </c>
      <c r="J1303" s="70" t="s">
        <v>2222</v>
      </c>
      <c r="L1303" s="171">
        <f>_xlfn.XLOOKUP($J1303,Key!$M:$M,Key!$N:$N)</f>
        <v>1.08</v>
      </c>
    </row>
    <row r="1304" spans="2:12" ht="15" customHeight="1" x14ac:dyDescent="0.25">
      <c r="B1304" s="70" t="s">
        <v>1893</v>
      </c>
      <c r="C1304" s="70" t="s">
        <v>9</v>
      </c>
      <c r="D1304" s="70" t="s">
        <v>1896</v>
      </c>
      <c r="E1304" s="70" t="s">
        <v>1895</v>
      </c>
      <c r="F1304" s="71">
        <v>0.61499999999999999</v>
      </c>
      <c r="G1304" s="72">
        <v>3.17</v>
      </c>
      <c r="H1304" s="72">
        <v>5.12</v>
      </c>
      <c r="I1304" s="70" t="s">
        <v>1988</v>
      </c>
      <c r="J1304" s="70" t="s">
        <v>2222</v>
      </c>
      <c r="L1304" s="171">
        <f>_xlfn.XLOOKUP($J1304,Key!$M:$M,Key!$N:$N)</f>
        <v>1.08</v>
      </c>
    </row>
    <row r="1305" spans="2:12" ht="15" customHeight="1" x14ac:dyDescent="0.25">
      <c r="B1305" s="70" t="s">
        <v>1893</v>
      </c>
      <c r="C1305" s="70" t="s">
        <v>11</v>
      </c>
      <c r="D1305" s="70" t="s">
        <v>1897</v>
      </c>
      <c r="E1305" s="70" t="s">
        <v>1895</v>
      </c>
      <c r="F1305" s="71">
        <v>0.88549999999999995</v>
      </c>
      <c r="G1305" s="72">
        <v>4.84</v>
      </c>
      <c r="H1305" s="72">
        <v>6.62</v>
      </c>
      <c r="I1305" s="70" t="s">
        <v>1988</v>
      </c>
      <c r="J1305" s="70" t="s">
        <v>2222</v>
      </c>
      <c r="L1305" s="171">
        <f>_xlfn.XLOOKUP($J1305,Key!$M:$M,Key!$N:$N)</f>
        <v>1.08</v>
      </c>
    </row>
    <row r="1306" spans="2:12" s="3" customFormat="1" ht="15" customHeight="1" x14ac:dyDescent="0.25">
      <c r="B1306" s="73" t="s">
        <v>1893</v>
      </c>
      <c r="C1306" s="73" t="s">
        <v>13</v>
      </c>
      <c r="D1306" s="73" t="s">
        <v>1898</v>
      </c>
      <c r="E1306" s="73" t="s">
        <v>1895</v>
      </c>
      <c r="F1306" s="74">
        <v>1.4321999999999999</v>
      </c>
      <c r="G1306" s="75">
        <v>8.42</v>
      </c>
      <c r="H1306" s="75">
        <v>9.16</v>
      </c>
      <c r="I1306" s="73" t="s">
        <v>1988</v>
      </c>
      <c r="J1306" s="73" t="s">
        <v>2222</v>
      </c>
      <c r="K1306" s="173"/>
      <c r="L1306" s="172">
        <f>_xlfn.XLOOKUP($J1306,Key!$M:$M,Key!$N:$N)</f>
        <v>1.08</v>
      </c>
    </row>
    <row r="1307" spans="2:12" ht="15" customHeight="1" x14ac:dyDescent="0.25">
      <c r="B1307" s="70" t="s">
        <v>1899</v>
      </c>
      <c r="C1307" s="70" t="s">
        <v>6</v>
      </c>
      <c r="D1307" s="70" t="s">
        <v>1900</v>
      </c>
      <c r="E1307" s="70" t="s">
        <v>1901</v>
      </c>
      <c r="F1307" s="71">
        <v>0.2054</v>
      </c>
      <c r="G1307" s="72">
        <v>2.59</v>
      </c>
      <c r="H1307" s="72">
        <v>6.17</v>
      </c>
      <c r="I1307" s="70" t="s">
        <v>1988</v>
      </c>
      <c r="J1307" s="70" t="s">
        <v>2222</v>
      </c>
      <c r="L1307" s="171">
        <f>_xlfn.XLOOKUP($J1307,Key!$M:$M,Key!$N:$N)</f>
        <v>1.08</v>
      </c>
    </row>
    <row r="1308" spans="2:12" ht="15" customHeight="1" x14ac:dyDescent="0.25">
      <c r="B1308" s="70" t="s">
        <v>1899</v>
      </c>
      <c r="C1308" s="70" t="s">
        <v>9</v>
      </c>
      <c r="D1308" s="70" t="s">
        <v>1902</v>
      </c>
      <c r="E1308" s="70" t="s">
        <v>1901</v>
      </c>
      <c r="F1308" s="71">
        <v>0.61680000000000001</v>
      </c>
      <c r="G1308" s="72">
        <v>2.59</v>
      </c>
      <c r="H1308" s="72">
        <v>8.0500000000000007</v>
      </c>
      <c r="I1308" s="70" t="s">
        <v>1988</v>
      </c>
      <c r="J1308" s="70" t="s">
        <v>2222</v>
      </c>
      <c r="L1308" s="171">
        <f>_xlfn.XLOOKUP($J1308,Key!$M:$M,Key!$N:$N)</f>
        <v>1.08</v>
      </c>
    </row>
    <row r="1309" spans="2:12" ht="15" customHeight="1" x14ac:dyDescent="0.25">
      <c r="B1309" s="70" t="s">
        <v>1899</v>
      </c>
      <c r="C1309" s="70" t="s">
        <v>11</v>
      </c>
      <c r="D1309" s="70" t="s">
        <v>1903</v>
      </c>
      <c r="E1309" s="70" t="s">
        <v>1901</v>
      </c>
      <c r="F1309" s="71">
        <v>0.67179999999999995</v>
      </c>
      <c r="G1309" s="72">
        <v>6.35</v>
      </c>
      <c r="H1309" s="72">
        <v>9.6199999999999992</v>
      </c>
      <c r="I1309" s="70" t="s">
        <v>1988</v>
      </c>
      <c r="J1309" s="70" t="s">
        <v>2222</v>
      </c>
      <c r="L1309" s="171">
        <f>_xlfn.XLOOKUP($J1309,Key!$M:$M,Key!$N:$N)</f>
        <v>1.08</v>
      </c>
    </row>
    <row r="1310" spans="2:12" s="3" customFormat="1" ht="15" customHeight="1" x14ac:dyDescent="0.25">
      <c r="B1310" s="73" t="s">
        <v>1899</v>
      </c>
      <c r="C1310" s="73" t="s">
        <v>13</v>
      </c>
      <c r="D1310" s="73" t="s">
        <v>1904</v>
      </c>
      <c r="E1310" s="73" t="s">
        <v>1901</v>
      </c>
      <c r="F1310" s="74">
        <v>0.67179999999999995</v>
      </c>
      <c r="G1310" s="75">
        <v>6.35</v>
      </c>
      <c r="H1310" s="75">
        <v>6.85</v>
      </c>
      <c r="I1310" s="73" t="s">
        <v>1988</v>
      </c>
      <c r="J1310" s="73" t="s">
        <v>2222</v>
      </c>
      <c r="K1310" s="173"/>
      <c r="L1310" s="172">
        <f>_xlfn.XLOOKUP($J1310,Key!$M:$M,Key!$N:$N)</f>
        <v>1.08</v>
      </c>
    </row>
    <row r="1311" spans="2:12" ht="15" customHeight="1" x14ac:dyDescent="0.25">
      <c r="B1311" s="70" t="s">
        <v>1905</v>
      </c>
      <c r="C1311" s="70" t="s">
        <v>6</v>
      </c>
      <c r="D1311" s="70" t="s">
        <v>1906</v>
      </c>
      <c r="E1311" s="70" t="s">
        <v>1907</v>
      </c>
      <c r="F1311" s="71">
        <v>0.91549999999999998</v>
      </c>
      <c r="G1311" s="72">
        <v>6.66</v>
      </c>
      <c r="H1311" s="72">
        <v>7.27</v>
      </c>
      <c r="I1311" s="70" t="s">
        <v>2008</v>
      </c>
      <c r="J1311" s="70" t="s">
        <v>2009</v>
      </c>
      <c r="L1311" s="171">
        <f>_xlfn.XLOOKUP($J1311,Key!$M:$M,Key!$N:$N)</f>
        <v>1.1299999999999999</v>
      </c>
    </row>
    <row r="1312" spans="2:12" ht="15" customHeight="1" x14ac:dyDescent="0.25">
      <c r="B1312" s="70" t="s">
        <v>1905</v>
      </c>
      <c r="C1312" s="70" t="s">
        <v>9</v>
      </c>
      <c r="D1312" s="70" t="s">
        <v>1908</v>
      </c>
      <c r="E1312" s="70" t="s">
        <v>1907</v>
      </c>
      <c r="F1312" s="71">
        <v>2.1196999999999999</v>
      </c>
      <c r="G1312" s="72">
        <v>15.28</v>
      </c>
      <c r="H1312" s="72">
        <v>10.62</v>
      </c>
      <c r="I1312" s="70" t="s">
        <v>2008</v>
      </c>
      <c r="J1312" s="70" t="s">
        <v>2009</v>
      </c>
      <c r="L1312" s="171">
        <f>_xlfn.XLOOKUP($J1312,Key!$M:$M,Key!$N:$N)</f>
        <v>1.1299999999999999</v>
      </c>
    </row>
    <row r="1313" spans="2:12" ht="15" customHeight="1" x14ac:dyDescent="0.25">
      <c r="B1313" s="70" t="s">
        <v>1905</v>
      </c>
      <c r="C1313" s="70" t="s">
        <v>11</v>
      </c>
      <c r="D1313" s="70" t="s">
        <v>1909</v>
      </c>
      <c r="E1313" s="70" t="s">
        <v>1907</v>
      </c>
      <c r="F1313" s="71">
        <v>4.2474999999999996</v>
      </c>
      <c r="G1313" s="72">
        <v>28</v>
      </c>
      <c r="H1313" s="72">
        <v>17.850000000000001</v>
      </c>
      <c r="I1313" s="70" t="s">
        <v>2008</v>
      </c>
      <c r="J1313" s="70" t="s">
        <v>2009</v>
      </c>
      <c r="L1313" s="171">
        <f>_xlfn.XLOOKUP($J1313,Key!$M:$M,Key!$N:$N)</f>
        <v>1.1299999999999999</v>
      </c>
    </row>
    <row r="1314" spans="2:12" s="3" customFormat="1" ht="15" customHeight="1" x14ac:dyDescent="0.25">
      <c r="B1314" s="73" t="s">
        <v>1905</v>
      </c>
      <c r="C1314" s="73" t="s">
        <v>13</v>
      </c>
      <c r="D1314" s="73" t="s">
        <v>1910</v>
      </c>
      <c r="E1314" s="73" t="s">
        <v>1907</v>
      </c>
      <c r="F1314" s="74">
        <v>9.1754999999999995</v>
      </c>
      <c r="G1314" s="75">
        <v>46.52</v>
      </c>
      <c r="H1314" s="75">
        <v>27.25</v>
      </c>
      <c r="I1314" s="73" t="s">
        <v>2008</v>
      </c>
      <c r="J1314" s="73" t="s">
        <v>2009</v>
      </c>
      <c r="K1314" s="173"/>
      <c r="L1314" s="172">
        <f>_xlfn.XLOOKUP($J1314,Key!$M:$M,Key!$N:$N)</f>
        <v>1.1299999999999999</v>
      </c>
    </row>
    <row r="1315" spans="2:12" ht="15" customHeight="1" x14ac:dyDescent="0.25">
      <c r="B1315" s="70" t="s">
        <v>1911</v>
      </c>
      <c r="C1315" s="70" t="s">
        <v>6</v>
      </c>
      <c r="D1315" s="70" t="s">
        <v>1912</v>
      </c>
      <c r="E1315" s="70" t="s">
        <v>1913</v>
      </c>
      <c r="F1315" s="71">
        <v>0.68420000000000003</v>
      </c>
      <c r="G1315" s="72">
        <v>3.07</v>
      </c>
      <c r="H1315" s="72">
        <v>1.47</v>
      </c>
      <c r="I1315" s="70" t="s">
        <v>1988</v>
      </c>
      <c r="J1315" s="70" t="s">
        <v>2222</v>
      </c>
      <c r="L1315" s="171">
        <f>_xlfn.XLOOKUP($J1315,Key!$M:$M,Key!$N:$N)</f>
        <v>1.08</v>
      </c>
    </row>
    <row r="1316" spans="2:12" ht="15" customHeight="1" x14ac:dyDescent="0.25">
      <c r="B1316" s="70" t="s">
        <v>1911</v>
      </c>
      <c r="C1316" s="70" t="s">
        <v>9</v>
      </c>
      <c r="D1316" s="70" t="s">
        <v>1914</v>
      </c>
      <c r="E1316" s="70" t="s">
        <v>1913</v>
      </c>
      <c r="F1316" s="71">
        <v>0.94059999999999999</v>
      </c>
      <c r="G1316" s="72">
        <v>4.24</v>
      </c>
      <c r="H1316" s="72">
        <v>5.39</v>
      </c>
      <c r="I1316" s="70" t="s">
        <v>1988</v>
      </c>
      <c r="J1316" s="70" t="s">
        <v>2222</v>
      </c>
      <c r="L1316" s="171">
        <f>_xlfn.XLOOKUP($J1316,Key!$M:$M,Key!$N:$N)</f>
        <v>1.08</v>
      </c>
    </row>
    <row r="1317" spans="2:12" ht="15" customHeight="1" x14ac:dyDescent="0.25">
      <c r="B1317" s="70" t="s">
        <v>1911</v>
      </c>
      <c r="C1317" s="70" t="s">
        <v>11</v>
      </c>
      <c r="D1317" s="70" t="s">
        <v>1915</v>
      </c>
      <c r="E1317" s="70" t="s">
        <v>1913</v>
      </c>
      <c r="F1317" s="71">
        <v>1.5192000000000001</v>
      </c>
      <c r="G1317" s="72">
        <v>6.77</v>
      </c>
      <c r="H1317" s="72">
        <v>8.06</v>
      </c>
      <c r="I1317" s="70" t="s">
        <v>1988</v>
      </c>
      <c r="J1317" s="70" t="s">
        <v>2222</v>
      </c>
      <c r="L1317" s="171">
        <f>_xlfn.XLOOKUP($J1317,Key!$M:$M,Key!$N:$N)</f>
        <v>1.08</v>
      </c>
    </row>
    <row r="1318" spans="2:12" s="3" customFormat="1" ht="15" customHeight="1" x14ac:dyDescent="0.25">
      <c r="B1318" s="73" t="s">
        <v>1911</v>
      </c>
      <c r="C1318" s="73" t="s">
        <v>13</v>
      </c>
      <c r="D1318" s="73" t="s">
        <v>1916</v>
      </c>
      <c r="E1318" s="73" t="s">
        <v>1913</v>
      </c>
      <c r="F1318" s="74">
        <v>2.8555999999999999</v>
      </c>
      <c r="G1318" s="75">
        <v>9.91</v>
      </c>
      <c r="H1318" s="75">
        <v>12.61</v>
      </c>
      <c r="I1318" s="73" t="s">
        <v>1988</v>
      </c>
      <c r="J1318" s="73" t="s">
        <v>2222</v>
      </c>
      <c r="K1318" s="173"/>
      <c r="L1318" s="172">
        <f>_xlfn.XLOOKUP($J1318,Key!$M:$M,Key!$N:$N)</f>
        <v>1.08</v>
      </c>
    </row>
    <row r="1319" spans="2:12" ht="15" customHeight="1" x14ac:dyDescent="0.25">
      <c r="B1319" s="70" t="s">
        <v>1917</v>
      </c>
      <c r="C1319" s="70" t="s">
        <v>6</v>
      </c>
      <c r="D1319" s="70" t="s">
        <v>1918</v>
      </c>
      <c r="E1319" s="70" t="s">
        <v>1919</v>
      </c>
      <c r="F1319" s="71">
        <v>0.61470000000000002</v>
      </c>
      <c r="G1319" s="72">
        <v>2.78</v>
      </c>
      <c r="H1319" s="72">
        <v>2.44</v>
      </c>
      <c r="I1319" s="70" t="s">
        <v>1988</v>
      </c>
      <c r="J1319" s="70" t="s">
        <v>2222</v>
      </c>
      <c r="L1319" s="171">
        <f>_xlfn.XLOOKUP($J1319,Key!$M:$M,Key!$N:$N)</f>
        <v>1.08</v>
      </c>
    </row>
    <row r="1320" spans="2:12" ht="15" customHeight="1" x14ac:dyDescent="0.25">
      <c r="B1320" s="70" t="s">
        <v>1917</v>
      </c>
      <c r="C1320" s="70" t="s">
        <v>9</v>
      </c>
      <c r="D1320" s="70" t="s">
        <v>1920</v>
      </c>
      <c r="E1320" s="70" t="s">
        <v>1919</v>
      </c>
      <c r="F1320" s="71">
        <v>0.77170000000000005</v>
      </c>
      <c r="G1320" s="72">
        <v>3.51</v>
      </c>
      <c r="H1320" s="72">
        <v>4.75</v>
      </c>
      <c r="I1320" s="70" t="s">
        <v>1988</v>
      </c>
      <c r="J1320" s="70" t="s">
        <v>2222</v>
      </c>
      <c r="L1320" s="171">
        <f>_xlfn.XLOOKUP($J1320,Key!$M:$M,Key!$N:$N)</f>
        <v>1.08</v>
      </c>
    </row>
    <row r="1321" spans="2:12" ht="15" customHeight="1" x14ac:dyDescent="0.25">
      <c r="B1321" s="70" t="s">
        <v>1917</v>
      </c>
      <c r="C1321" s="70" t="s">
        <v>11</v>
      </c>
      <c r="D1321" s="70" t="s">
        <v>1921</v>
      </c>
      <c r="E1321" s="70" t="s">
        <v>1919</v>
      </c>
      <c r="F1321" s="71">
        <v>1.1003000000000001</v>
      </c>
      <c r="G1321" s="72">
        <v>5.09</v>
      </c>
      <c r="H1321" s="72">
        <v>6.59</v>
      </c>
      <c r="I1321" s="70" t="s">
        <v>1988</v>
      </c>
      <c r="J1321" s="70" t="s">
        <v>2222</v>
      </c>
      <c r="L1321" s="171">
        <f>_xlfn.XLOOKUP($J1321,Key!$M:$M,Key!$N:$N)</f>
        <v>1.08</v>
      </c>
    </row>
    <row r="1322" spans="2:12" s="3" customFormat="1" ht="15" customHeight="1" x14ac:dyDescent="0.25">
      <c r="B1322" s="73" t="s">
        <v>1917</v>
      </c>
      <c r="C1322" s="73" t="s">
        <v>13</v>
      </c>
      <c r="D1322" s="73" t="s">
        <v>1922</v>
      </c>
      <c r="E1322" s="73" t="s">
        <v>1919</v>
      </c>
      <c r="F1322" s="74">
        <v>1.8165</v>
      </c>
      <c r="G1322" s="75">
        <v>7.93</v>
      </c>
      <c r="H1322" s="75">
        <v>9.4600000000000009</v>
      </c>
      <c r="I1322" s="73" t="s">
        <v>1988</v>
      </c>
      <c r="J1322" s="73" t="s">
        <v>2222</v>
      </c>
      <c r="K1322" s="173"/>
      <c r="L1322" s="172">
        <f>_xlfn.XLOOKUP($J1322,Key!$M:$M,Key!$N:$N)</f>
        <v>1.08</v>
      </c>
    </row>
    <row r="1323" spans="2:12" ht="15" customHeight="1" x14ac:dyDescent="0.25">
      <c r="B1323" s="70" t="s">
        <v>1923</v>
      </c>
      <c r="C1323" s="70" t="s">
        <v>6</v>
      </c>
      <c r="D1323" s="70" t="s">
        <v>1924</v>
      </c>
      <c r="E1323" s="70" t="s">
        <v>1925</v>
      </c>
      <c r="F1323" s="71">
        <v>0.65529999999999999</v>
      </c>
      <c r="G1323" s="72">
        <v>3.13</v>
      </c>
      <c r="H1323" s="72">
        <v>3.15</v>
      </c>
      <c r="I1323" s="70" t="s">
        <v>1988</v>
      </c>
      <c r="J1323" s="70" t="s">
        <v>2222</v>
      </c>
      <c r="L1323" s="171">
        <f>_xlfn.XLOOKUP($J1323,Key!$M:$M,Key!$N:$N)</f>
        <v>1.08</v>
      </c>
    </row>
    <row r="1324" spans="2:12" ht="15" customHeight="1" x14ac:dyDescent="0.25">
      <c r="B1324" s="70" t="s">
        <v>1923</v>
      </c>
      <c r="C1324" s="70" t="s">
        <v>9</v>
      </c>
      <c r="D1324" s="70" t="s">
        <v>1926</v>
      </c>
      <c r="E1324" s="70" t="s">
        <v>1925</v>
      </c>
      <c r="F1324" s="71">
        <v>0.85499999999999998</v>
      </c>
      <c r="G1324" s="72">
        <v>4.0599999999999996</v>
      </c>
      <c r="H1324" s="72">
        <v>3.55</v>
      </c>
      <c r="I1324" s="70" t="s">
        <v>1988</v>
      </c>
      <c r="J1324" s="70" t="s">
        <v>2222</v>
      </c>
      <c r="L1324" s="171">
        <f>_xlfn.XLOOKUP($J1324,Key!$M:$M,Key!$N:$N)</f>
        <v>1.08</v>
      </c>
    </row>
    <row r="1325" spans="2:12" ht="15" customHeight="1" x14ac:dyDescent="0.25">
      <c r="B1325" s="70" t="s">
        <v>1923</v>
      </c>
      <c r="C1325" s="70" t="s">
        <v>11</v>
      </c>
      <c r="D1325" s="70" t="s">
        <v>1927</v>
      </c>
      <c r="E1325" s="70" t="s">
        <v>1925</v>
      </c>
      <c r="F1325" s="71">
        <v>1.0546</v>
      </c>
      <c r="G1325" s="72">
        <v>5.12</v>
      </c>
      <c r="H1325" s="72">
        <v>4.83</v>
      </c>
      <c r="I1325" s="70" t="s">
        <v>1988</v>
      </c>
      <c r="J1325" s="70" t="s">
        <v>2222</v>
      </c>
      <c r="L1325" s="171">
        <f>_xlfn.XLOOKUP($J1325,Key!$M:$M,Key!$N:$N)</f>
        <v>1.08</v>
      </c>
    </row>
    <row r="1326" spans="2:12" s="3" customFormat="1" ht="15" customHeight="1" x14ac:dyDescent="0.25">
      <c r="B1326" s="73" t="s">
        <v>1923</v>
      </c>
      <c r="C1326" s="73" t="s">
        <v>13</v>
      </c>
      <c r="D1326" s="73" t="s">
        <v>1928</v>
      </c>
      <c r="E1326" s="73" t="s">
        <v>1925</v>
      </c>
      <c r="F1326" s="74">
        <v>1.7952999999999999</v>
      </c>
      <c r="G1326" s="75">
        <v>7.92</v>
      </c>
      <c r="H1326" s="75">
        <v>5.66</v>
      </c>
      <c r="I1326" s="73" t="s">
        <v>1988</v>
      </c>
      <c r="J1326" s="73" t="s">
        <v>2222</v>
      </c>
      <c r="K1326" s="173"/>
      <c r="L1326" s="172">
        <f>_xlfn.XLOOKUP($J1326,Key!$M:$M,Key!$N:$N)</f>
        <v>1.08</v>
      </c>
    </row>
    <row r="1327" spans="2:12" ht="15" customHeight="1" x14ac:dyDescent="0.25">
      <c r="B1327" s="70" t="s">
        <v>1929</v>
      </c>
      <c r="C1327" s="70" t="s">
        <v>6</v>
      </c>
      <c r="D1327" s="70" t="s">
        <v>1930</v>
      </c>
      <c r="E1327" s="70" t="s">
        <v>1931</v>
      </c>
      <c r="F1327" s="71">
        <v>0.55410000000000004</v>
      </c>
      <c r="G1327" s="72">
        <v>2.34</v>
      </c>
      <c r="H1327" s="72">
        <v>2.0099999999999998</v>
      </c>
      <c r="I1327" s="70" t="s">
        <v>1988</v>
      </c>
      <c r="J1327" s="70" t="s">
        <v>2222</v>
      </c>
      <c r="L1327" s="171">
        <f>_xlfn.XLOOKUP($J1327,Key!$M:$M,Key!$N:$N)</f>
        <v>1.08</v>
      </c>
    </row>
    <row r="1328" spans="2:12" ht="15" customHeight="1" x14ac:dyDescent="0.25">
      <c r="B1328" s="70" t="s">
        <v>1929</v>
      </c>
      <c r="C1328" s="70" t="s">
        <v>9</v>
      </c>
      <c r="D1328" s="70" t="s">
        <v>1932</v>
      </c>
      <c r="E1328" s="70" t="s">
        <v>1931</v>
      </c>
      <c r="F1328" s="71">
        <v>0.68200000000000005</v>
      </c>
      <c r="G1328" s="72">
        <v>3.05</v>
      </c>
      <c r="H1328" s="72">
        <v>3.84</v>
      </c>
      <c r="I1328" s="70" t="s">
        <v>1988</v>
      </c>
      <c r="J1328" s="70" t="s">
        <v>2222</v>
      </c>
      <c r="L1328" s="171">
        <f>_xlfn.XLOOKUP($J1328,Key!$M:$M,Key!$N:$N)</f>
        <v>1.08</v>
      </c>
    </row>
    <row r="1329" spans="2:12" ht="15" customHeight="1" x14ac:dyDescent="0.25">
      <c r="B1329" s="70" t="s">
        <v>1929</v>
      </c>
      <c r="C1329" s="70" t="s">
        <v>11</v>
      </c>
      <c r="D1329" s="70" t="s">
        <v>1933</v>
      </c>
      <c r="E1329" s="70" t="s">
        <v>1931</v>
      </c>
      <c r="F1329" s="71">
        <v>0.92210000000000003</v>
      </c>
      <c r="G1329" s="72">
        <v>3.97</v>
      </c>
      <c r="H1329" s="72">
        <v>4.8099999999999996</v>
      </c>
      <c r="I1329" s="70" t="s">
        <v>1988</v>
      </c>
      <c r="J1329" s="70" t="s">
        <v>2222</v>
      </c>
      <c r="L1329" s="171">
        <f>_xlfn.XLOOKUP($J1329,Key!$M:$M,Key!$N:$N)</f>
        <v>1.08</v>
      </c>
    </row>
    <row r="1330" spans="2:12" s="3" customFormat="1" ht="15" customHeight="1" x14ac:dyDescent="0.25">
      <c r="B1330" s="73" t="s">
        <v>1929</v>
      </c>
      <c r="C1330" s="73" t="s">
        <v>13</v>
      </c>
      <c r="D1330" s="73" t="s">
        <v>1934</v>
      </c>
      <c r="E1330" s="73" t="s">
        <v>1931</v>
      </c>
      <c r="F1330" s="74">
        <v>1.5405</v>
      </c>
      <c r="G1330" s="75">
        <v>5.43</v>
      </c>
      <c r="H1330" s="75">
        <v>5.55</v>
      </c>
      <c r="I1330" s="73" t="s">
        <v>1988</v>
      </c>
      <c r="J1330" s="73" t="s">
        <v>2222</v>
      </c>
      <c r="K1330" s="173"/>
      <c r="L1330" s="172">
        <f>_xlfn.XLOOKUP($J1330,Key!$M:$M,Key!$N:$N)</f>
        <v>1.08</v>
      </c>
    </row>
    <row r="1331" spans="2:12" ht="15" customHeight="1" x14ac:dyDescent="0.25">
      <c r="B1331" s="70" t="s">
        <v>1935</v>
      </c>
      <c r="C1331" s="70" t="s">
        <v>6</v>
      </c>
      <c r="D1331" s="70" t="s">
        <v>1936</v>
      </c>
      <c r="E1331" s="70" t="s">
        <v>1937</v>
      </c>
      <c r="F1331" s="71">
        <v>2.6126999999999998</v>
      </c>
      <c r="G1331" s="72">
        <v>5.29</v>
      </c>
      <c r="H1331" s="72">
        <v>0</v>
      </c>
      <c r="I1331" s="70" t="s">
        <v>1991</v>
      </c>
      <c r="J1331" s="70" t="s">
        <v>1992</v>
      </c>
      <c r="L1331" s="171">
        <f>_xlfn.XLOOKUP($J1331,Key!$M:$M,Key!$N:$N)</f>
        <v>1</v>
      </c>
    </row>
    <row r="1332" spans="2:12" ht="15" customHeight="1" x14ac:dyDescent="0.25">
      <c r="B1332" s="70" t="s">
        <v>1935</v>
      </c>
      <c r="C1332" s="70" t="s">
        <v>9</v>
      </c>
      <c r="D1332" s="70" t="s">
        <v>1938</v>
      </c>
      <c r="E1332" s="70" t="s">
        <v>1937</v>
      </c>
      <c r="F1332" s="71">
        <v>2.6190000000000002</v>
      </c>
      <c r="G1332" s="72">
        <v>5.29</v>
      </c>
      <c r="H1332" s="72">
        <v>4.8899999999999997</v>
      </c>
      <c r="I1332" s="70" t="s">
        <v>1991</v>
      </c>
      <c r="J1332" s="70" t="s">
        <v>1992</v>
      </c>
      <c r="L1332" s="171">
        <f>_xlfn.XLOOKUP($J1332,Key!$M:$M,Key!$N:$N)</f>
        <v>1</v>
      </c>
    </row>
    <row r="1333" spans="2:12" ht="15" customHeight="1" x14ac:dyDescent="0.25">
      <c r="B1333" s="70" t="s">
        <v>1935</v>
      </c>
      <c r="C1333" s="70" t="s">
        <v>11</v>
      </c>
      <c r="D1333" s="70" t="s">
        <v>1939</v>
      </c>
      <c r="E1333" s="70" t="s">
        <v>1937</v>
      </c>
      <c r="F1333" s="71">
        <v>3.9022000000000001</v>
      </c>
      <c r="G1333" s="72">
        <v>7.23</v>
      </c>
      <c r="H1333" s="72">
        <v>8.85</v>
      </c>
      <c r="I1333" s="70" t="s">
        <v>1991</v>
      </c>
      <c r="J1333" s="70" t="s">
        <v>1992</v>
      </c>
      <c r="L1333" s="171">
        <f>_xlfn.XLOOKUP($J1333,Key!$M:$M,Key!$N:$N)</f>
        <v>1</v>
      </c>
    </row>
    <row r="1334" spans="2:12" s="3" customFormat="1" ht="15" customHeight="1" x14ac:dyDescent="0.25">
      <c r="B1334" s="73" t="s">
        <v>1935</v>
      </c>
      <c r="C1334" s="73" t="s">
        <v>13</v>
      </c>
      <c r="D1334" s="73" t="s">
        <v>1940</v>
      </c>
      <c r="E1334" s="73" t="s">
        <v>1937</v>
      </c>
      <c r="F1334" s="74">
        <v>6.5895999999999999</v>
      </c>
      <c r="G1334" s="75">
        <v>10.81</v>
      </c>
      <c r="H1334" s="75">
        <v>14.72</v>
      </c>
      <c r="I1334" s="73" t="s">
        <v>1991</v>
      </c>
      <c r="J1334" s="73" t="s">
        <v>1992</v>
      </c>
      <c r="K1334" s="173"/>
      <c r="L1334" s="172">
        <f>_xlfn.XLOOKUP($J1334,Key!$M:$M,Key!$N:$N)</f>
        <v>1</v>
      </c>
    </row>
    <row r="1335" spans="2:12" ht="15" customHeight="1" x14ac:dyDescent="0.25">
      <c r="B1335" s="53" t="s">
        <v>1941</v>
      </c>
      <c r="C1335" s="70" t="s">
        <v>6</v>
      </c>
      <c r="D1335" s="70" t="s">
        <v>1942</v>
      </c>
      <c r="E1335" s="70" t="s">
        <v>1943</v>
      </c>
      <c r="F1335" s="71">
        <v>1.7979000000000001</v>
      </c>
      <c r="G1335" s="72">
        <v>4.26</v>
      </c>
      <c r="H1335" s="72">
        <v>2.4900000000000002</v>
      </c>
      <c r="I1335" s="70" t="s">
        <v>2021</v>
      </c>
      <c r="J1335" s="70" t="s">
        <v>2028</v>
      </c>
      <c r="L1335" s="171">
        <f>_xlfn.XLOOKUP($J1335,Key!$M:$M,Key!$N:$N)</f>
        <v>1</v>
      </c>
    </row>
    <row r="1336" spans="2:12" ht="15" customHeight="1" x14ac:dyDescent="0.25">
      <c r="B1336" s="53" t="s">
        <v>1941</v>
      </c>
      <c r="C1336" s="70" t="s">
        <v>9</v>
      </c>
      <c r="D1336" s="70" t="s">
        <v>1944</v>
      </c>
      <c r="E1336" s="70" t="s">
        <v>1943</v>
      </c>
      <c r="F1336" s="71">
        <v>2.1827000000000001</v>
      </c>
      <c r="G1336" s="72">
        <v>4.99</v>
      </c>
      <c r="H1336" s="72">
        <v>3.17</v>
      </c>
      <c r="I1336" s="70" t="s">
        <v>2021</v>
      </c>
      <c r="J1336" s="70" t="s">
        <v>2028</v>
      </c>
      <c r="L1336" s="171">
        <f>_xlfn.XLOOKUP($J1336,Key!$M:$M,Key!$N:$N)</f>
        <v>1</v>
      </c>
    </row>
    <row r="1337" spans="2:12" x14ac:dyDescent="0.25">
      <c r="B1337" s="70" t="s">
        <v>1941</v>
      </c>
      <c r="C1337" s="70" t="s">
        <v>11</v>
      </c>
      <c r="D1337" s="70" t="s">
        <v>1945</v>
      </c>
      <c r="E1337" s="70" t="s">
        <v>1943</v>
      </c>
      <c r="F1337" s="71">
        <v>3.3812000000000002</v>
      </c>
      <c r="G1337" s="72">
        <v>7.38</v>
      </c>
      <c r="H1337" s="72">
        <v>5.71</v>
      </c>
      <c r="I1337" s="70" t="s">
        <v>2021</v>
      </c>
      <c r="J1337" s="70" t="s">
        <v>2028</v>
      </c>
      <c r="L1337" s="171">
        <f>_xlfn.XLOOKUP($J1337,Key!$M:$M,Key!$N:$N)</f>
        <v>1</v>
      </c>
    </row>
    <row r="1338" spans="2:12" x14ac:dyDescent="0.25">
      <c r="B1338" s="70" t="s">
        <v>1941</v>
      </c>
      <c r="C1338" s="70" t="s">
        <v>13</v>
      </c>
      <c r="D1338" s="70" t="s">
        <v>1946</v>
      </c>
      <c r="E1338" s="70" t="s">
        <v>1943</v>
      </c>
      <c r="F1338" s="71">
        <v>6.3270999999999997</v>
      </c>
      <c r="G1338" s="72">
        <v>10.25</v>
      </c>
      <c r="H1338" s="72">
        <v>11.91</v>
      </c>
      <c r="I1338" s="70" t="s">
        <v>2021</v>
      </c>
      <c r="J1338" s="70" t="s">
        <v>2028</v>
      </c>
      <c r="L1338" s="171">
        <f>_xlfn.XLOOKUP($J1338,Key!$M:$M,Key!$N:$N)</f>
        <v>1</v>
      </c>
    </row>
    <row r="1339" spans="2:12" x14ac:dyDescent="0.25">
      <c r="B1339" s="70" t="s">
        <v>1947</v>
      </c>
      <c r="C1339" s="70" t="s">
        <v>6</v>
      </c>
      <c r="D1339" s="70" t="s">
        <v>1948</v>
      </c>
      <c r="E1339" s="70" t="s">
        <v>1949</v>
      </c>
      <c r="F1339" s="71">
        <v>1.8980999999999999</v>
      </c>
      <c r="G1339" s="72">
        <v>4.3600000000000003</v>
      </c>
      <c r="H1339" s="72">
        <v>3.45</v>
      </c>
      <c r="I1339" s="70" t="s">
        <v>2021</v>
      </c>
      <c r="J1339" s="70" t="s">
        <v>2028</v>
      </c>
      <c r="L1339" s="171">
        <f>_xlfn.XLOOKUP($J1339,Key!$M:$M,Key!$N:$N)</f>
        <v>1</v>
      </c>
    </row>
    <row r="1340" spans="2:12" x14ac:dyDescent="0.25">
      <c r="B1340" s="70" t="s">
        <v>1947</v>
      </c>
      <c r="C1340" s="70" t="s">
        <v>9</v>
      </c>
      <c r="D1340" s="70" t="s">
        <v>1950</v>
      </c>
      <c r="E1340" s="70" t="s">
        <v>1949</v>
      </c>
      <c r="F1340" s="71">
        <v>2.4748000000000001</v>
      </c>
      <c r="G1340" s="72">
        <v>5.22</v>
      </c>
      <c r="H1340" s="72">
        <v>5.08</v>
      </c>
      <c r="I1340" s="70" t="s">
        <v>2021</v>
      </c>
      <c r="J1340" s="70" t="s">
        <v>2028</v>
      </c>
      <c r="L1340" s="171">
        <f>_xlfn.XLOOKUP($J1340,Key!$M:$M,Key!$N:$N)</f>
        <v>1</v>
      </c>
    </row>
    <row r="1341" spans="2:12" x14ac:dyDescent="0.25">
      <c r="B1341" s="70" t="s">
        <v>1947</v>
      </c>
      <c r="C1341" s="70" t="s">
        <v>11</v>
      </c>
      <c r="D1341" s="70" t="s">
        <v>1951</v>
      </c>
      <c r="E1341" s="70" t="s">
        <v>1949</v>
      </c>
      <c r="F1341" s="71">
        <v>3.5861999999999998</v>
      </c>
      <c r="G1341" s="72">
        <v>7.43</v>
      </c>
      <c r="H1341" s="72">
        <v>6.69</v>
      </c>
      <c r="I1341" s="70" t="s">
        <v>2021</v>
      </c>
      <c r="J1341" s="70" t="s">
        <v>2028</v>
      </c>
      <c r="L1341" s="171">
        <f>_xlfn.XLOOKUP($J1341,Key!$M:$M,Key!$N:$N)</f>
        <v>1</v>
      </c>
    </row>
    <row r="1342" spans="2:12" x14ac:dyDescent="0.25">
      <c r="B1342" s="70" t="s">
        <v>1947</v>
      </c>
      <c r="C1342" s="70" t="s">
        <v>13</v>
      </c>
      <c r="D1342" s="70" t="s">
        <v>1952</v>
      </c>
      <c r="E1342" s="70" t="s">
        <v>1949</v>
      </c>
      <c r="F1342" s="71">
        <v>6.0403000000000002</v>
      </c>
      <c r="G1342" s="72">
        <v>12.55</v>
      </c>
      <c r="H1342" s="72">
        <v>11.4</v>
      </c>
      <c r="I1342" s="70" t="s">
        <v>2021</v>
      </c>
      <c r="J1342" s="70" t="s">
        <v>2028</v>
      </c>
      <c r="L1342" s="171">
        <f>_xlfn.XLOOKUP($J1342,Key!$M:$M,Key!$N:$N)</f>
        <v>1</v>
      </c>
    </row>
    <row r="1343" spans="2:12" x14ac:dyDescent="0.25">
      <c r="B1343" s="70" t="s">
        <v>1953</v>
      </c>
      <c r="C1343" s="70" t="s">
        <v>6</v>
      </c>
      <c r="D1343" s="70" t="s">
        <v>1954</v>
      </c>
      <c r="E1343" s="70" t="s">
        <v>1955</v>
      </c>
      <c r="F1343" s="71">
        <v>0.74729999999999996</v>
      </c>
      <c r="G1343" s="72">
        <v>2.29</v>
      </c>
      <c r="H1343" s="72">
        <v>2.12</v>
      </c>
      <c r="I1343" s="70" t="s">
        <v>2021</v>
      </c>
      <c r="J1343" s="70" t="s">
        <v>2028</v>
      </c>
      <c r="L1343" s="171">
        <f>_xlfn.XLOOKUP($J1343,Key!$M:$M,Key!$N:$N)</f>
        <v>1</v>
      </c>
    </row>
    <row r="1344" spans="2:12" x14ac:dyDescent="0.25">
      <c r="B1344" s="70" t="s">
        <v>1953</v>
      </c>
      <c r="C1344" s="70" t="s">
        <v>9</v>
      </c>
      <c r="D1344" s="70" t="s">
        <v>1956</v>
      </c>
      <c r="E1344" s="70" t="s">
        <v>1955</v>
      </c>
      <c r="F1344" s="71">
        <v>0.96640000000000004</v>
      </c>
      <c r="G1344" s="72">
        <v>2.95</v>
      </c>
      <c r="H1344" s="72">
        <v>3.02</v>
      </c>
      <c r="I1344" s="70" t="s">
        <v>2021</v>
      </c>
      <c r="J1344" s="70" t="s">
        <v>2028</v>
      </c>
      <c r="L1344" s="171">
        <f>_xlfn.XLOOKUP($J1344,Key!$M:$M,Key!$N:$N)</f>
        <v>1</v>
      </c>
    </row>
    <row r="1345" spans="2:12" x14ac:dyDescent="0.25">
      <c r="B1345" s="70" t="s">
        <v>1953</v>
      </c>
      <c r="C1345" s="70" t="s">
        <v>11</v>
      </c>
      <c r="D1345" s="70" t="s">
        <v>1957</v>
      </c>
      <c r="E1345" s="70" t="s">
        <v>1955</v>
      </c>
      <c r="F1345" s="71">
        <v>1.4957</v>
      </c>
      <c r="G1345" s="72">
        <v>4.5199999999999996</v>
      </c>
      <c r="H1345" s="72">
        <v>5.61</v>
      </c>
      <c r="I1345" s="70" t="s">
        <v>2021</v>
      </c>
      <c r="J1345" s="70" t="s">
        <v>2028</v>
      </c>
      <c r="L1345" s="171">
        <f>_xlfn.XLOOKUP($J1345,Key!$M:$M,Key!$N:$N)</f>
        <v>1</v>
      </c>
    </row>
    <row r="1346" spans="2:12" x14ac:dyDescent="0.25">
      <c r="B1346" s="70" t="s">
        <v>1953</v>
      </c>
      <c r="C1346" s="70" t="s">
        <v>13</v>
      </c>
      <c r="D1346" s="70" t="s">
        <v>1958</v>
      </c>
      <c r="E1346" s="70" t="s">
        <v>1955</v>
      </c>
      <c r="F1346" s="71">
        <v>2.7157</v>
      </c>
      <c r="G1346" s="72">
        <v>5.55</v>
      </c>
      <c r="H1346" s="72">
        <v>9.3000000000000007</v>
      </c>
      <c r="I1346" s="70" t="s">
        <v>2021</v>
      </c>
      <c r="J1346" s="70" t="s">
        <v>2028</v>
      </c>
      <c r="L1346" s="171">
        <f>_xlfn.XLOOKUP($J1346,Key!$M:$M,Key!$N:$N)</f>
        <v>1</v>
      </c>
    </row>
    <row r="1347" spans="2:12" x14ac:dyDescent="0.25">
      <c r="B1347" s="70" t="s">
        <v>1959</v>
      </c>
      <c r="C1347" s="70" t="s">
        <v>6</v>
      </c>
      <c r="D1347" s="70" t="s">
        <v>1960</v>
      </c>
      <c r="E1347" s="70" t="s">
        <v>1961</v>
      </c>
      <c r="F1347" s="71">
        <v>1.4356</v>
      </c>
      <c r="G1347" s="72">
        <v>2.25</v>
      </c>
      <c r="H1347" s="72">
        <v>3.03</v>
      </c>
      <c r="I1347" s="70" t="s">
        <v>1986</v>
      </c>
      <c r="J1347" s="70" t="s">
        <v>1987</v>
      </c>
      <c r="L1347" s="171">
        <f>_xlfn.XLOOKUP($J1347,Key!$M:$M,Key!$N:$N)</f>
        <v>1</v>
      </c>
    </row>
    <row r="1348" spans="2:12" x14ac:dyDescent="0.25">
      <c r="B1348" s="70" t="s">
        <v>1959</v>
      </c>
      <c r="C1348" s="70" t="s">
        <v>9</v>
      </c>
      <c r="D1348" s="70" t="s">
        <v>1962</v>
      </c>
      <c r="E1348" s="70" t="s">
        <v>1961</v>
      </c>
      <c r="F1348" s="71">
        <v>1.9353</v>
      </c>
      <c r="G1348" s="72">
        <v>3.99</v>
      </c>
      <c r="H1348" s="72">
        <v>5.43</v>
      </c>
      <c r="I1348" s="70" t="s">
        <v>1986</v>
      </c>
      <c r="J1348" s="70" t="s">
        <v>1987</v>
      </c>
      <c r="L1348" s="171">
        <f>_xlfn.XLOOKUP($J1348,Key!$M:$M,Key!$N:$N)</f>
        <v>1</v>
      </c>
    </row>
    <row r="1349" spans="2:12" x14ac:dyDescent="0.25">
      <c r="B1349" s="70" t="s">
        <v>1959</v>
      </c>
      <c r="C1349" s="70" t="s">
        <v>11</v>
      </c>
      <c r="D1349" s="70" t="s">
        <v>1963</v>
      </c>
      <c r="E1349" s="70" t="s">
        <v>1961</v>
      </c>
      <c r="F1349" s="71">
        <v>3.0127999999999999</v>
      </c>
      <c r="G1349" s="72">
        <v>8.1300000000000008</v>
      </c>
      <c r="H1349" s="72">
        <v>8.49</v>
      </c>
      <c r="I1349" s="70" t="s">
        <v>1986</v>
      </c>
      <c r="J1349" s="70" t="s">
        <v>1987</v>
      </c>
      <c r="L1349" s="171">
        <f>_xlfn.XLOOKUP($J1349,Key!$M:$M,Key!$N:$N)</f>
        <v>1</v>
      </c>
    </row>
    <row r="1350" spans="2:12" x14ac:dyDescent="0.25">
      <c r="B1350" s="70" t="s">
        <v>1959</v>
      </c>
      <c r="C1350" s="70" t="s">
        <v>13</v>
      </c>
      <c r="D1350" s="70" t="s">
        <v>1964</v>
      </c>
      <c r="E1350" s="70" t="s">
        <v>1961</v>
      </c>
      <c r="F1350" s="71">
        <v>5.1738</v>
      </c>
      <c r="G1350" s="72">
        <v>14.69</v>
      </c>
      <c r="H1350" s="72">
        <v>13.29</v>
      </c>
      <c r="I1350" s="70" t="s">
        <v>1986</v>
      </c>
      <c r="J1350" s="70" t="s">
        <v>1987</v>
      </c>
      <c r="L1350" s="171">
        <f>_xlfn.XLOOKUP($J1350,Key!$M:$M,Key!$N:$N)</f>
        <v>1</v>
      </c>
    </row>
    <row r="1351" spans="2:12" x14ac:dyDescent="0.25">
      <c r="B1351" s="70" t="s">
        <v>1965</v>
      </c>
      <c r="C1351" s="70" t="s">
        <v>6</v>
      </c>
      <c r="D1351" s="70" t="s">
        <v>1966</v>
      </c>
      <c r="E1351" s="70" t="s">
        <v>1967</v>
      </c>
      <c r="F1351" s="71">
        <v>1.0384</v>
      </c>
      <c r="G1351" s="72">
        <v>2.66</v>
      </c>
      <c r="H1351" s="72">
        <v>3.64</v>
      </c>
      <c r="I1351" s="70" t="s">
        <v>1986</v>
      </c>
      <c r="J1351" s="70" t="s">
        <v>1987</v>
      </c>
      <c r="L1351" s="171">
        <f>_xlfn.XLOOKUP($J1351,Key!$M:$M,Key!$N:$N)</f>
        <v>1</v>
      </c>
    </row>
    <row r="1352" spans="2:12" x14ac:dyDescent="0.25">
      <c r="B1352" s="70" t="s">
        <v>1965</v>
      </c>
      <c r="C1352" s="70" t="s">
        <v>9</v>
      </c>
      <c r="D1352" s="70" t="s">
        <v>1968</v>
      </c>
      <c r="E1352" s="70" t="s">
        <v>1967</v>
      </c>
      <c r="F1352" s="71">
        <v>1.5436000000000001</v>
      </c>
      <c r="G1352" s="72">
        <v>4.29</v>
      </c>
      <c r="H1352" s="72">
        <v>5.4</v>
      </c>
      <c r="I1352" s="70" t="s">
        <v>1986</v>
      </c>
      <c r="J1352" s="70" t="s">
        <v>1987</v>
      </c>
      <c r="L1352" s="171">
        <f>_xlfn.XLOOKUP($J1352,Key!$M:$M,Key!$N:$N)</f>
        <v>1</v>
      </c>
    </row>
    <row r="1353" spans="2:12" x14ac:dyDescent="0.25">
      <c r="B1353" s="70" t="s">
        <v>1965</v>
      </c>
      <c r="C1353" s="70" t="s">
        <v>11</v>
      </c>
      <c r="D1353" s="70" t="s">
        <v>1969</v>
      </c>
      <c r="E1353" s="70" t="s">
        <v>1967</v>
      </c>
      <c r="F1353" s="71">
        <v>2.3014999999999999</v>
      </c>
      <c r="G1353" s="72">
        <v>7.22</v>
      </c>
      <c r="H1353" s="72">
        <v>8.41</v>
      </c>
      <c r="I1353" s="70" t="s">
        <v>1986</v>
      </c>
      <c r="J1353" s="70" t="s">
        <v>1987</v>
      </c>
      <c r="L1353" s="171">
        <f>_xlfn.XLOOKUP($J1353,Key!$M:$M,Key!$N:$N)</f>
        <v>1</v>
      </c>
    </row>
    <row r="1354" spans="2:12" x14ac:dyDescent="0.25">
      <c r="B1354" s="70" t="s">
        <v>1965</v>
      </c>
      <c r="C1354" s="70" t="s">
        <v>13</v>
      </c>
      <c r="D1354" s="70" t="s">
        <v>1970</v>
      </c>
      <c r="E1354" s="70" t="s">
        <v>1967</v>
      </c>
      <c r="F1354" s="71">
        <v>3.9333999999999998</v>
      </c>
      <c r="G1354" s="72">
        <v>12.93</v>
      </c>
      <c r="H1354" s="72">
        <v>13.76</v>
      </c>
      <c r="I1354" s="70" t="s">
        <v>1986</v>
      </c>
      <c r="J1354" s="70" t="s">
        <v>1987</v>
      </c>
      <c r="L1354" s="171">
        <f>_xlfn.XLOOKUP($J1354,Key!$M:$M,Key!$N:$N)</f>
        <v>1</v>
      </c>
    </row>
    <row r="1355" spans="2:12" x14ac:dyDescent="0.25">
      <c r="B1355" s="70" t="s">
        <v>1971</v>
      </c>
      <c r="C1355" s="70" t="s">
        <v>6</v>
      </c>
      <c r="D1355" s="70" t="s">
        <v>1972</v>
      </c>
      <c r="E1355" s="70" t="s">
        <v>1973</v>
      </c>
      <c r="F1355" s="71">
        <v>0.87490000000000001</v>
      </c>
      <c r="G1355" s="72">
        <v>2.2000000000000002</v>
      </c>
      <c r="H1355" s="72">
        <v>2.87</v>
      </c>
      <c r="I1355" s="70" t="s">
        <v>1986</v>
      </c>
      <c r="J1355" s="70" t="s">
        <v>1987</v>
      </c>
      <c r="L1355" s="171">
        <f>_xlfn.XLOOKUP($J1355,Key!$M:$M,Key!$N:$N)</f>
        <v>1</v>
      </c>
    </row>
    <row r="1356" spans="2:12" x14ac:dyDescent="0.25">
      <c r="B1356" s="70" t="s">
        <v>1971</v>
      </c>
      <c r="C1356" s="70" t="s">
        <v>9</v>
      </c>
      <c r="D1356" s="70" t="s">
        <v>1974</v>
      </c>
      <c r="E1356" s="70" t="s">
        <v>1973</v>
      </c>
      <c r="F1356" s="71">
        <v>1.2816000000000001</v>
      </c>
      <c r="G1356" s="72">
        <v>3.82</v>
      </c>
      <c r="H1356" s="72">
        <v>4.95</v>
      </c>
      <c r="I1356" s="70" t="s">
        <v>1986</v>
      </c>
      <c r="J1356" s="70" t="s">
        <v>1987</v>
      </c>
      <c r="L1356" s="171">
        <f>_xlfn.XLOOKUP($J1356,Key!$M:$M,Key!$N:$N)</f>
        <v>1</v>
      </c>
    </row>
    <row r="1357" spans="2:12" x14ac:dyDescent="0.25">
      <c r="B1357" s="70" t="s">
        <v>1971</v>
      </c>
      <c r="C1357" s="70" t="s">
        <v>11</v>
      </c>
      <c r="D1357" s="70" t="s">
        <v>1975</v>
      </c>
      <c r="E1357" s="70" t="s">
        <v>1973</v>
      </c>
      <c r="F1357" s="71">
        <v>1.9790000000000001</v>
      </c>
      <c r="G1357" s="72">
        <v>6.95</v>
      </c>
      <c r="H1357" s="72">
        <v>8.25</v>
      </c>
      <c r="I1357" s="70" t="s">
        <v>1986</v>
      </c>
      <c r="J1357" s="70" t="s">
        <v>1987</v>
      </c>
      <c r="L1357" s="171">
        <f>_xlfn.XLOOKUP($J1357,Key!$M:$M,Key!$N:$N)</f>
        <v>1</v>
      </c>
    </row>
    <row r="1358" spans="2:12" x14ac:dyDescent="0.25">
      <c r="B1358" s="70" t="s">
        <v>1971</v>
      </c>
      <c r="C1358" s="70" t="s">
        <v>13</v>
      </c>
      <c r="D1358" s="70" t="s">
        <v>1976</v>
      </c>
      <c r="E1358" s="70" t="s">
        <v>1973</v>
      </c>
      <c r="F1358" s="71">
        <v>3.5011999999999999</v>
      </c>
      <c r="G1358" s="72">
        <v>12.49</v>
      </c>
      <c r="H1358" s="72">
        <v>12.77</v>
      </c>
      <c r="I1358" s="70" t="s">
        <v>1986</v>
      </c>
      <c r="J1358" s="70" t="s">
        <v>1987</v>
      </c>
      <c r="L1358" s="171">
        <f>_xlfn.XLOOKUP($J1358,Key!$M:$M,Key!$N:$N)</f>
        <v>1</v>
      </c>
    </row>
    <row r="1359" spans="2:12" x14ac:dyDescent="0.25">
      <c r="B1359" s="70" t="s">
        <v>2179</v>
      </c>
      <c r="C1359" s="70" t="s">
        <v>1983</v>
      </c>
      <c r="D1359" s="70" t="s">
        <v>2179</v>
      </c>
      <c r="E1359" s="70" t="s">
        <v>1977</v>
      </c>
      <c r="F1359" s="71"/>
      <c r="G1359" s="72"/>
      <c r="H1359" s="72"/>
      <c r="I1359" s="70" t="s">
        <v>2223</v>
      </c>
      <c r="J1359" s="70" t="s">
        <v>2224</v>
      </c>
      <c r="L1359" s="171">
        <f>_xlfn.XLOOKUP($J1359,Key!$M:$M,Key!$N:$N)</f>
        <v>1</v>
      </c>
    </row>
    <row r="1360" spans="2:12" x14ac:dyDescent="0.25">
      <c r="B1360" s="70" t="s">
        <v>2180</v>
      </c>
      <c r="C1360" s="70" t="s">
        <v>1983</v>
      </c>
      <c r="D1360" s="70" t="s">
        <v>2180</v>
      </c>
      <c r="E1360" s="70" t="s">
        <v>1978</v>
      </c>
      <c r="F1360" s="71"/>
      <c r="G1360" s="72"/>
      <c r="H1360" s="72"/>
      <c r="I1360" s="70" t="s">
        <v>2223</v>
      </c>
      <c r="J1360" s="70" t="s">
        <v>2224</v>
      </c>
      <c r="L1360" s="171">
        <f>_xlfn.XLOOKUP($J1360,Key!$M:$M,Key!$N:$N)</f>
        <v>1</v>
      </c>
    </row>
  </sheetData>
  <sheetProtection algorithmName="SHA-512" hashValue="U+2ewI+pfSNZbIIHRWF9DunFd5hDRp1YdR18IP3rL3JVeBoot+sneakZuo4iPN3fby7mFF0tzkamn0g6TLBXcA==" saltValue="KA72mlwhkFdUSukveekEMA==" spinCount="100000" sheet="1" objects="1" scenarios="1"/>
  <pageMargins left="0.25" right="0.25" top="0.5" bottom="0.5" header="0.25" footer="0.25"/>
  <pageSetup scale="46" fitToHeight="0" orientation="landscape" r:id="rId1"/>
  <headerFooter scaleWithDoc="0">
    <oddHeader>&amp;L&amp;"Arial,Regular"&amp;10Puerto Rico&amp;C&amp;"Arial,Bold"Draft and Preliminary - For Demonstration Purposes Only&amp;R&amp;"Arial,Regular"&amp;10PROPRIETARY &amp;&amp; CONFIDENTIAL</oddHeader>
    <oddFooter>&amp;L&amp;G&amp;C&amp;"Arial,Regular"&amp;10Page &amp;P of &amp;N&amp;R&amp;"Arial,Regular"&amp;10&amp;D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B26C-E5CF-4ED7-AC75-33064B3704DB}">
  <sheetPr codeName="Sheet3">
    <tabColor rgb="FF002C77"/>
    <pageSetUpPr fitToPage="1"/>
  </sheetPr>
  <dimension ref="A1:G24"/>
  <sheetViews>
    <sheetView showGridLines="0" showRowColHeaders="0" tabSelected="1" view="pageBreakPreview" zoomScaleNormal="100" zoomScaleSheetLayoutView="100" workbookViewId="0">
      <selection activeCell="D2" sqref="D2"/>
    </sheetView>
  </sheetViews>
  <sheetFormatPr defaultColWidth="9.1796875" defaultRowHeight="14.25" customHeight="1" x14ac:dyDescent="0.3"/>
  <cols>
    <col min="1" max="1" width="3" style="38" customWidth="1"/>
    <col min="2" max="2" width="2.54296875" style="38" customWidth="1"/>
    <col min="3" max="3" width="97.81640625" style="38" customWidth="1"/>
    <col min="4" max="5" width="3" style="38" customWidth="1"/>
    <col min="6" max="16384" width="9.1796875" style="38"/>
  </cols>
  <sheetData>
    <row r="1" spans="1:7" ht="14.25" customHeight="1" x14ac:dyDescent="0.3">
      <c r="A1" s="37"/>
    </row>
    <row r="2" spans="1:7" ht="20.5" customHeight="1" x14ac:dyDescent="0.3">
      <c r="B2" s="39"/>
      <c r="C2" s="39"/>
    </row>
    <row r="3" spans="1:7" ht="47.5" x14ac:dyDescent="0.95">
      <c r="B3" s="39"/>
      <c r="C3" s="40" t="s">
        <v>2317</v>
      </c>
    </row>
    <row r="4" spans="1:7" ht="30" customHeight="1" x14ac:dyDescent="0.6">
      <c r="B4" s="39"/>
      <c r="C4" s="41" t="s">
        <v>2316</v>
      </c>
    </row>
    <row r="5" spans="1:7" ht="14.25" customHeight="1" x14ac:dyDescent="0.3">
      <c r="B5" s="39"/>
      <c r="C5" s="39"/>
    </row>
    <row r="6" spans="1:7" ht="15.5" x14ac:dyDescent="0.35">
      <c r="B6" s="39"/>
      <c r="C6" s="42" t="s">
        <v>2384</v>
      </c>
    </row>
    <row r="7" spans="1:7" ht="14.25" customHeight="1" x14ac:dyDescent="0.3">
      <c r="B7" s="39"/>
      <c r="C7" s="39"/>
      <c r="G7" s="36"/>
    </row>
    <row r="8" spans="1:7" ht="14.25" customHeight="1" x14ac:dyDescent="0.3">
      <c r="B8" s="39"/>
      <c r="C8" s="39"/>
      <c r="G8" s="36"/>
    </row>
    <row r="9" spans="1:7" ht="14.25" customHeight="1" x14ac:dyDescent="0.3">
      <c r="B9" s="39"/>
      <c r="C9" s="39"/>
      <c r="G9" s="36"/>
    </row>
    <row r="10" spans="1:7" ht="14.25" customHeight="1" x14ac:dyDescent="0.3">
      <c r="B10" s="39"/>
      <c r="C10" s="39"/>
      <c r="G10" s="36"/>
    </row>
    <row r="11" spans="1:7" ht="14.25" customHeight="1" x14ac:dyDescent="0.3">
      <c r="B11" s="39"/>
      <c r="C11" s="39"/>
    </row>
    <row r="12" spans="1:7" ht="14.25" customHeight="1" x14ac:dyDescent="0.3">
      <c r="B12" s="39"/>
      <c r="C12" s="39"/>
    </row>
    <row r="13" spans="1:7" ht="14.25" customHeight="1" x14ac:dyDescent="0.3">
      <c r="B13" s="39"/>
      <c r="C13" s="39"/>
    </row>
    <row r="14" spans="1:7" ht="14.25" customHeight="1" x14ac:dyDescent="0.3">
      <c r="B14" s="39"/>
      <c r="C14" s="39"/>
    </row>
    <row r="15" spans="1:7" ht="14.25" customHeight="1" x14ac:dyDescent="0.3">
      <c r="B15" s="39"/>
      <c r="C15" s="39"/>
    </row>
    <row r="16" spans="1:7" ht="14.25" customHeight="1" x14ac:dyDescent="0.3">
      <c r="B16" s="39"/>
      <c r="C16" s="39"/>
    </row>
    <row r="17" spans="2:3" ht="14.25" customHeight="1" x14ac:dyDescent="0.3">
      <c r="B17" s="39"/>
      <c r="C17" s="39"/>
    </row>
    <row r="18" spans="2:3" ht="14.25" customHeight="1" x14ac:dyDescent="0.3">
      <c r="B18" s="39"/>
      <c r="C18" s="39"/>
    </row>
    <row r="19" spans="2:3" ht="14.25" customHeight="1" x14ac:dyDescent="0.3">
      <c r="B19" s="39"/>
      <c r="C19" s="39"/>
    </row>
    <row r="20" spans="2:3" ht="14.25" customHeight="1" x14ac:dyDescent="0.3">
      <c r="B20" s="39"/>
      <c r="C20" s="39"/>
    </row>
    <row r="21" spans="2:3" ht="14.25" customHeight="1" x14ac:dyDescent="0.3">
      <c r="B21" s="39"/>
      <c r="C21" s="39"/>
    </row>
    <row r="22" spans="2:3" ht="14.25" customHeight="1" x14ac:dyDescent="0.3">
      <c r="B22" s="39"/>
      <c r="C22" s="39"/>
    </row>
    <row r="23" spans="2:3" ht="14.25" customHeight="1" x14ac:dyDescent="0.3">
      <c r="B23" s="39"/>
      <c r="C23" s="39"/>
    </row>
    <row r="24" spans="2:3" ht="14.25" customHeight="1" x14ac:dyDescent="0.3">
      <c r="B24" s="39"/>
      <c r="C24" s="39"/>
    </row>
  </sheetData>
  <sheetProtection algorithmName="SHA-512" hashValue="w7WUWq4/0qSRIeJqhzo9mMOZnzPGzXm1Nx0x4mv9ZSCK7bS5AyxJainbnunsnuzc2NtFvhzO+NG1jnDVRsVAmQ==" saltValue="X0tJcMgZ6s9141Cayv8vAA==" spinCount="100000" sheet="1" selectLockedCells="1" selectUnlockedCells="1"/>
  <pageMargins left="0.5" right="0.75" top="1.5" bottom="1.06692916666667" header="0.59055000000000002" footer="0.56692916666666704"/>
  <pageSetup scale="84" orientation="portrait" r:id="rId1"/>
  <headerFooter scaleWithDoc="0" alignWithMargins="0">
    <oddHeader>&amp;L&amp;G</oddHeader>
    <firstHeader>&amp;L&amp;G</firstHeader>
    <firstFooter>&amp;L&amp;K002677A business of Marsh McLennan</first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D9AC-D97B-49F6-A72A-CB4B70D2CFD4}">
  <sheetPr codeName="Sheet4">
    <tabColor rgb="FF002C77"/>
    <pageSetUpPr fitToPage="1"/>
  </sheetPr>
  <dimension ref="B1:C21"/>
  <sheetViews>
    <sheetView showGridLines="0" view="pageBreakPreview" zoomScaleNormal="100" zoomScaleSheetLayoutView="100" workbookViewId="0">
      <selection activeCell="D2" sqref="D2"/>
    </sheetView>
  </sheetViews>
  <sheetFormatPr defaultColWidth="9.1796875" defaultRowHeight="12.5" x14ac:dyDescent="0.25"/>
  <cols>
    <col min="1" max="1" width="1.7265625" style="16" customWidth="1"/>
    <col min="2" max="2" width="19.54296875" style="16" bestFit="1" customWidth="1"/>
    <col min="3" max="3" width="129.1796875" style="16" customWidth="1"/>
    <col min="4" max="16384" width="9.1796875" style="16"/>
  </cols>
  <sheetData>
    <row r="1" spans="2:3" ht="15" customHeight="1" x14ac:dyDescent="0.25"/>
    <row r="2" spans="2:3" ht="13" x14ac:dyDescent="0.3">
      <c r="B2" s="86" t="s">
        <v>2207</v>
      </c>
      <c r="C2" s="87"/>
    </row>
    <row r="3" spans="2:3" ht="13" x14ac:dyDescent="0.3">
      <c r="B3" s="88" t="s">
        <v>2208</v>
      </c>
      <c r="C3" s="89" t="s">
        <v>2209</v>
      </c>
    </row>
    <row r="4" spans="2:3" x14ac:dyDescent="0.25">
      <c r="B4" s="90" t="s">
        <v>2301</v>
      </c>
      <c r="C4" s="91" t="s">
        <v>2213</v>
      </c>
    </row>
    <row r="5" spans="2:3" x14ac:dyDescent="0.25">
      <c r="B5" s="20" t="s">
        <v>2210</v>
      </c>
      <c r="C5" s="92" t="s">
        <v>2214</v>
      </c>
    </row>
    <row r="6" spans="2:3" x14ac:dyDescent="0.25">
      <c r="B6" s="93" t="s">
        <v>2211</v>
      </c>
      <c r="C6" s="94" t="s">
        <v>2302</v>
      </c>
    </row>
    <row r="7" spans="2:3" x14ac:dyDescent="0.25">
      <c r="B7" s="95" t="s">
        <v>2212</v>
      </c>
      <c r="C7" s="96" t="s">
        <v>2215</v>
      </c>
    </row>
    <row r="9" spans="2:3" ht="13" x14ac:dyDescent="0.3">
      <c r="B9" s="86" t="s">
        <v>2216</v>
      </c>
      <c r="C9" s="87"/>
    </row>
    <row r="10" spans="2:3" ht="12.75" customHeight="1" x14ac:dyDescent="0.25">
      <c r="B10" s="97" t="s">
        <v>2217</v>
      </c>
      <c r="C10" s="98" t="s">
        <v>2303</v>
      </c>
    </row>
    <row r="11" spans="2:3" ht="25" x14ac:dyDescent="0.25">
      <c r="B11" s="99" t="s">
        <v>2218</v>
      </c>
      <c r="C11" s="100" t="s">
        <v>2307</v>
      </c>
    </row>
    <row r="12" spans="2:3" ht="25" x14ac:dyDescent="0.25">
      <c r="B12" s="101" t="s">
        <v>2219</v>
      </c>
      <c r="C12" s="152" t="s">
        <v>2390</v>
      </c>
    </row>
    <row r="13" spans="2:3" x14ac:dyDescent="0.25">
      <c r="B13" s="21"/>
    </row>
    <row r="14" spans="2:3" x14ac:dyDescent="0.25">
      <c r="B14" s="21"/>
    </row>
    <row r="15" spans="2:3" x14ac:dyDescent="0.25">
      <c r="B15" s="21"/>
    </row>
    <row r="16" spans="2:3" x14ac:dyDescent="0.25">
      <c r="B16" s="21"/>
    </row>
    <row r="17" spans="2:2" x14ac:dyDescent="0.25">
      <c r="B17" s="21"/>
    </row>
    <row r="18" spans="2:2" x14ac:dyDescent="0.25">
      <c r="B18" s="21"/>
    </row>
    <row r="19" spans="2:2" x14ac:dyDescent="0.25">
      <c r="B19" s="21"/>
    </row>
    <row r="20" spans="2:2" x14ac:dyDescent="0.25">
      <c r="B20" s="21"/>
    </row>
    <row r="21" spans="2:2" x14ac:dyDescent="0.25">
      <c r="B21" s="21"/>
    </row>
  </sheetData>
  <sheetProtection algorithmName="SHA-512" hashValue="nZJmBbgO0DV6tvSJsgXTKvveG6V5ofRES9/+wjCNvNlOVLZSq2zE1XkNjoIUvEhqaNgH9JAA9JZNTIXd8b/7nw==" saltValue="SAzPQgN9jJ0TQgnPzJhDAQ==" spinCount="100000" sheet="1" selectLockedCells="1" selectUnlockedCells="1"/>
  <pageMargins left="0.25" right="0.25" top="0.5" bottom="0.5" header="0.25" footer="0.25"/>
  <pageSetup scale="90" orientation="landscape" r:id="rId1"/>
  <headerFooter scaleWithDoc="0">
    <oddHeader>&amp;L&amp;"Arial,Regular"&amp;10Puerto Rico</oddHeader>
    <oddFooter>&amp;C&amp;"Arial,Regular"&amp;10Page &amp;P of &amp;N&amp;R&amp;"Arial,Regular"&amp;10June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25FF-5847-44DE-8524-326242DFDF16}">
  <sheetPr codeName="Sheet5">
    <tabColor rgb="FF002C77"/>
    <pageSetUpPr fitToPage="1"/>
  </sheetPr>
  <dimension ref="B1:E343"/>
  <sheetViews>
    <sheetView showGridLines="0" view="pageBreakPreview" zoomScaleNormal="78" zoomScaleSheetLayoutView="100" workbookViewId="0"/>
  </sheetViews>
  <sheetFormatPr defaultColWidth="9.1796875" defaultRowHeight="12.5" x14ac:dyDescent="0.25"/>
  <cols>
    <col min="1" max="1" width="1.7265625" style="14" customWidth="1"/>
    <col min="2" max="2" width="17.1796875" style="14" bestFit="1" customWidth="1"/>
    <col min="3" max="3" width="204.7265625" style="14" bestFit="1" customWidth="1"/>
    <col min="4" max="4" width="14.26953125" style="14" bestFit="1" customWidth="1"/>
    <col min="5" max="5" width="32.81640625" style="14" bestFit="1" customWidth="1"/>
    <col min="6" max="16384" width="9.1796875" style="14"/>
  </cols>
  <sheetData>
    <row r="1" spans="2:5" ht="15" customHeight="1" x14ac:dyDescent="0.25"/>
    <row r="2" spans="2:5" ht="13" x14ac:dyDescent="0.3">
      <c r="B2" s="77" t="s">
        <v>2304</v>
      </c>
      <c r="C2" s="78" t="s">
        <v>2305</v>
      </c>
      <c r="D2" s="78" t="s">
        <v>2325</v>
      </c>
      <c r="E2" s="79" t="s">
        <v>1982</v>
      </c>
    </row>
    <row r="3" spans="2:5" x14ac:dyDescent="0.25">
      <c r="B3" s="80" t="s">
        <v>5</v>
      </c>
      <c r="C3" s="45" t="s">
        <v>8</v>
      </c>
      <c r="D3" s="45" t="s">
        <v>1984</v>
      </c>
      <c r="E3" s="49" t="s">
        <v>1985</v>
      </c>
    </row>
    <row r="4" spans="2:5" x14ac:dyDescent="0.25">
      <c r="B4" s="81" t="s">
        <v>15</v>
      </c>
      <c r="C4" s="46" t="s">
        <v>17</v>
      </c>
      <c r="D4" s="46" t="s">
        <v>1984</v>
      </c>
      <c r="E4" s="50" t="s">
        <v>1985</v>
      </c>
    </row>
    <row r="5" spans="2:5" x14ac:dyDescent="0.25">
      <c r="B5" s="82" t="s">
        <v>21</v>
      </c>
      <c r="C5" s="47" t="s">
        <v>23</v>
      </c>
      <c r="D5" s="47" t="s">
        <v>1986</v>
      </c>
      <c r="E5" s="51" t="s">
        <v>1987</v>
      </c>
    </row>
    <row r="6" spans="2:5" x14ac:dyDescent="0.25">
      <c r="B6" s="81" t="s">
        <v>27</v>
      </c>
      <c r="C6" s="46" t="s">
        <v>29</v>
      </c>
      <c r="D6" s="46" t="s">
        <v>1986</v>
      </c>
      <c r="E6" s="50" t="s">
        <v>1987</v>
      </c>
    </row>
    <row r="7" spans="2:5" x14ac:dyDescent="0.25">
      <c r="B7" s="82" t="s">
        <v>33</v>
      </c>
      <c r="C7" s="47" t="s">
        <v>35</v>
      </c>
      <c r="D7" s="47" t="s">
        <v>1984</v>
      </c>
      <c r="E7" s="51" t="s">
        <v>1985</v>
      </c>
    </row>
    <row r="8" spans="2:5" x14ac:dyDescent="0.25">
      <c r="B8" s="81" t="s">
        <v>39</v>
      </c>
      <c r="C8" s="46" t="s">
        <v>41</v>
      </c>
      <c r="D8" s="46" t="s">
        <v>1988</v>
      </c>
      <c r="E8" s="50" t="s">
        <v>2222</v>
      </c>
    </row>
    <row r="9" spans="2:5" x14ac:dyDescent="0.25">
      <c r="B9" s="82" t="s">
        <v>45</v>
      </c>
      <c r="C9" s="47" t="s">
        <v>47</v>
      </c>
      <c r="D9" s="47" t="s">
        <v>1988</v>
      </c>
      <c r="E9" s="51" t="s">
        <v>2222</v>
      </c>
    </row>
    <row r="10" spans="2:5" x14ac:dyDescent="0.25">
      <c r="B10" s="81" t="s">
        <v>51</v>
      </c>
      <c r="C10" s="46" t="s">
        <v>53</v>
      </c>
      <c r="D10" s="46" t="s">
        <v>1989</v>
      </c>
      <c r="E10" s="50" t="s">
        <v>1990</v>
      </c>
    </row>
    <row r="11" spans="2:5" x14ac:dyDescent="0.25">
      <c r="B11" s="82" t="s">
        <v>57</v>
      </c>
      <c r="C11" s="47" t="s">
        <v>59</v>
      </c>
      <c r="D11" s="47" t="s">
        <v>1988</v>
      </c>
      <c r="E11" s="51" t="s">
        <v>2222</v>
      </c>
    </row>
    <row r="12" spans="2:5" x14ac:dyDescent="0.25">
      <c r="B12" s="81" t="s">
        <v>63</v>
      </c>
      <c r="C12" s="46" t="s">
        <v>65</v>
      </c>
      <c r="D12" s="46" t="s">
        <v>1991</v>
      </c>
      <c r="E12" s="50" t="s">
        <v>1992</v>
      </c>
    </row>
    <row r="13" spans="2:5" x14ac:dyDescent="0.25">
      <c r="B13" s="82" t="s">
        <v>72</v>
      </c>
      <c r="C13" s="47" t="s">
        <v>74</v>
      </c>
      <c r="D13" s="47" t="s">
        <v>1991</v>
      </c>
      <c r="E13" s="51" t="s">
        <v>1992</v>
      </c>
    </row>
    <row r="14" spans="2:5" x14ac:dyDescent="0.25">
      <c r="B14" s="81" t="s">
        <v>78</v>
      </c>
      <c r="C14" s="46" t="s">
        <v>80</v>
      </c>
      <c r="D14" s="46" t="s">
        <v>1991</v>
      </c>
      <c r="E14" s="50" t="s">
        <v>1992</v>
      </c>
    </row>
    <row r="15" spans="2:5" x14ac:dyDescent="0.25">
      <c r="B15" s="82" t="s">
        <v>84</v>
      </c>
      <c r="C15" s="47" t="s">
        <v>86</v>
      </c>
      <c r="D15" s="47" t="s">
        <v>1991</v>
      </c>
      <c r="E15" s="51" t="s">
        <v>1992</v>
      </c>
    </row>
    <row r="16" spans="2:5" x14ac:dyDescent="0.25">
      <c r="B16" s="81" t="s">
        <v>90</v>
      </c>
      <c r="C16" s="46" t="s">
        <v>92</v>
      </c>
      <c r="D16" s="46" t="s">
        <v>1989</v>
      </c>
      <c r="E16" s="50" t="s">
        <v>1990</v>
      </c>
    </row>
    <row r="17" spans="2:5" x14ac:dyDescent="0.25">
      <c r="B17" s="82" t="s">
        <v>96</v>
      </c>
      <c r="C17" s="47" t="s">
        <v>98</v>
      </c>
      <c r="D17" s="47" t="s">
        <v>1991</v>
      </c>
      <c r="E17" s="51" t="s">
        <v>1992</v>
      </c>
    </row>
    <row r="18" spans="2:5" x14ac:dyDescent="0.25">
      <c r="B18" s="81" t="s">
        <v>102</v>
      </c>
      <c r="C18" s="46" t="s">
        <v>104</v>
      </c>
      <c r="D18" s="46" t="s">
        <v>1991</v>
      </c>
      <c r="E18" s="50" t="s">
        <v>1992</v>
      </c>
    </row>
    <row r="19" spans="2:5" x14ac:dyDescent="0.25">
      <c r="B19" s="82" t="s">
        <v>108</v>
      </c>
      <c r="C19" s="47" t="s">
        <v>110</v>
      </c>
      <c r="D19" s="47" t="s">
        <v>1991</v>
      </c>
      <c r="E19" s="51" t="s">
        <v>1992</v>
      </c>
    </row>
    <row r="20" spans="2:5" x14ac:dyDescent="0.25">
      <c r="B20" s="81" t="s">
        <v>114</v>
      </c>
      <c r="C20" s="46" t="s">
        <v>116</v>
      </c>
      <c r="D20" s="46" t="s">
        <v>1991</v>
      </c>
      <c r="E20" s="50" t="s">
        <v>1992</v>
      </c>
    </row>
    <row r="21" spans="2:5" x14ac:dyDescent="0.25">
      <c r="B21" s="82" t="s">
        <v>120</v>
      </c>
      <c r="C21" s="47" t="s">
        <v>122</v>
      </c>
      <c r="D21" s="47" t="s">
        <v>1993</v>
      </c>
      <c r="E21" s="51" t="s">
        <v>1994</v>
      </c>
    </row>
    <row r="22" spans="2:5" x14ac:dyDescent="0.25">
      <c r="B22" s="81" t="s">
        <v>126</v>
      </c>
      <c r="C22" s="46" t="s">
        <v>128</v>
      </c>
      <c r="D22" s="46" t="s">
        <v>1995</v>
      </c>
      <c r="E22" s="50" t="s">
        <v>1996</v>
      </c>
    </row>
    <row r="23" spans="2:5" x14ac:dyDescent="0.25">
      <c r="B23" s="82" t="s">
        <v>132</v>
      </c>
      <c r="C23" s="47" t="s">
        <v>134</v>
      </c>
      <c r="D23" s="47" t="s">
        <v>1993</v>
      </c>
      <c r="E23" s="51" t="s">
        <v>1994</v>
      </c>
    </row>
    <row r="24" spans="2:5" x14ac:dyDescent="0.25">
      <c r="B24" s="81" t="s">
        <v>138</v>
      </c>
      <c r="C24" s="46" t="s">
        <v>140</v>
      </c>
      <c r="D24" s="46" t="s">
        <v>1993</v>
      </c>
      <c r="E24" s="50" t="s">
        <v>1994</v>
      </c>
    </row>
    <row r="25" spans="2:5" x14ac:dyDescent="0.25">
      <c r="B25" s="82" t="s">
        <v>144</v>
      </c>
      <c r="C25" s="47" t="s">
        <v>146</v>
      </c>
      <c r="D25" s="47" t="s">
        <v>1993</v>
      </c>
      <c r="E25" s="51" t="s">
        <v>1994</v>
      </c>
    </row>
    <row r="26" spans="2:5" x14ac:dyDescent="0.25">
      <c r="B26" s="81" t="s">
        <v>150</v>
      </c>
      <c r="C26" s="46" t="s">
        <v>152</v>
      </c>
      <c r="D26" s="46" t="s">
        <v>1993</v>
      </c>
      <c r="E26" s="50" t="s">
        <v>1994</v>
      </c>
    </row>
    <row r="27" spans="2:5" x14ac:dyDescent="0.25">
      <c r="B27" s="82" t="s">
        <v>156</v>
      </c>
      <c r="C27" s="47" t="s">
        <v>158</v>
      </c>
      <c r="D27" s="47" t="s">
        <v>1993</v>
      </c>
      <c r="E27" s="51" t="s">
        <v>1994</v>
      </c>
    </row>
    <row r="28" spans="2:5" x14ac:dyDescent="0.25">
      <c r="B28" s="81" t="s">
        <v>162</v>
      </c>
      <c r="C28" s="46" t="s">
        <v>164</v>
      </c>
      <c r="D28" s="46" t="s">
        <v>1993</v>
      </c>
      <c r="E28" s="50" t="s">
        <v>1994</v>
      </c>
    </row>
    <row r="29" spans="2:5" x14ac:dyDescent="0.25">
      <c r="B29" s="82" t="s">
        <v>168</v>
      </c>
      <c r="C29" s="47" t="s">
        <v>170</v>
      </c>
      <c r="D29" s="47" t="s">
        <v>1993</v>
      </c>
      <c r="E29" s="51" t="s">
        <v>1994</v>
      </c>
    </row>
    <row r="30" spans="2:5" x14ac:dyDescent="0.25">
      <c r="B30" s="81" t="s">
        <v>174</v>
      </c>
      <c r="C30" s="46" t="s">
        <v>176</v>
      </c>
      <c r="D30" s="46" t="s">
        <v>1988</v>
      </c>
      <c r="E30" s="50" t="s">
        <v>2222</v>
      </c>
    </row>
    <row r="31" spans="2:5" x14ac:dyDescent="0.25">
      <c r="B31" s="82" t="s">
        <v>180</v>
      </c>
      <c r="C31" s="47" t="s">
        <v>182</v>
      </c>
      <c r="D31" s="47" t="s">
        <v>1988</v>
      </c>
      <c r="E31" s="51" t="s">
        <v>2222</v>
      </c>
    </row>
    <row r="32" spans="2:5" x14ac:dyDescent="0.25">
      <c r="B32" s="81" t="s">
        <v>186</v>
      </c>
      <c r="C32" s="46" t="s">
        <v>188</v>
      </c>
      <c r="D32" s="46" t="s">
        <v>1988</v>
      </c>
      <c r="E32" s="50" t="s">
        <v>2222</v>
      </c>
    </row>
    <row r="33" spans="2:5" x14ac:dyDescent="0.25">
      <c r="B33" s="82" t="s">
        <v>192</v>
      </c>
      <c r="C33" s="47" t="s">
        <v>194</v>
      </c>
      <c r="D33" s="47" t="s">
        <v>1993</v>
      </c>
      <c r="E33" s="51" t="s">
        <v>1994</v>
      </c>
    </row>
    <row r="34" spans="2:5" x14ac:dyDescent="0.25">
      <c r="B34" s="81" t="s">
        <v>198</v>
      </c>
      <c r="C34" s="46" t="s">
        <v>200</v>
      </c>
      <c r="D34" s="46" t="s">
        <v>1993</v>
      </c>
      <c r="E34" s="50" t="s">
        <v>1994</v>
      </c>
    </row>
    <row r="35" spans="2:5" x14ac:dyDescent="0.25">
      <c r="B35" s="82" t="s">
        <v>204</v>
      </c>
      <c r="C35" s="47" t="s">
        <v>206</v>
      </c>
      <c r="D35" s="47" t="s">
        <v>1993</v>
      </c>
      <c r="E35" s="51" t="s">
        <v>1994</v>
      </c>
    </row>
    <row r="36" spans="2:5" x14ac:dyDescent="0.25">
      <c r="B36" s="81" t="s">
        <v>210</v>
      </c>
      <c r="C36" s="46" t="s">
        <v>212</v>
      </c>
      <c r="D36" s="46" t="s">
        <v>1991</v>
      </c>
      <c r="E36" s="50" t="s">
        <v>1992</v>
      </c>
    </row>
    <row r="37" spans="2:5" x14ac:dyDescent="0.25">
      <c r="B37" s="82" t="s">
        <v>216</v>
      </c>
      <c r="C37" s="47" t="s">
        <v>218</v>
      </c>
      <c r="D37" s="47" t="s">
        <v>1991</v>
      </c>
      <c r="E37" s="51" t="s">
        <v>1992</v>
      </c>
    </row>
    <row r="38" spans="2:5" x14ac:dyDescent="0.25">
      <c r="B38" s="81" t="s">
        <v>222</v>
      </c>
      <c r="C38" s="46" t="s">
        <v>224</v>
      </c>
      <c r="D38" s="46" t="s">
        <v>1991</v>
      </c>
      <c r="E38" s="50" t="s">
        <v>1992</v>
      </c>
    </row>
    <row r="39" spans="2:5" x14ac:dyDescent="0.25">
      <c r="B39" s="82" t="s">
        <v>228</v>
      </c>
      <c r="C39" s="47" t="s">
        <v>230</v>
      </c>
      <c r="D39" s="47" t="s">
        <v>1993</v>
      </c>
      <c r="E39" s="51" t="s">
        <v>1994</v>
      </c>
    </row>
    <row r="40" spans="2:5" x14ac:dyDescent="0.25">
      <c r="B40" s="81" t="s">
        <v>234</v>
      </c>
      <c r="C40" s="46" t="s">
        <v>236</v>
      </c>
      <c r="D40" s="46" t="s">
        <v>1993</v>
      </c>
      <c r="E40" s="50" t="s">
        <v>1994</v>
      </c>
    </row>
    <row r="41" spans="2:5" x14ac:dyDescent="0.25">
      <c r="B41" s="82" t="s">
        <v>240</v>
      </c>
      <c r="C41" s="47" t="s">
        <v>242</v>
      </c>
      <c r="D41" s="47" t="s">
        <v>1998</v>
      </c>
      <c r="E41" s="51" t="s">
        <v>1999</v>
      </c>
    </row>
    <row r="42" spans="2:5" x14ac:dyDescent="0.25">
      <c r="B42" s="81" t="s">
        <v>246</v>
      </c>
      <c r="C42" s="46" t="s">
        <v>248</v>
      </c>
      <c r="D42" s="46" t="s">
        <v>1998</v>
      </c>
      <c r="E42" s="50" t="s">
        <v>2000</v>
      </c>
    </row>
    <row r="43" spans="2:5" x14ac:dyDescent="0.25">
      <c r="B43" s="82" t="s">
        <v>252</v>
      </c>
      <c r="C43" s="47" t="s">
        <v>254</v>
      </c>
      <c r="D43" s="47" t="s">
        <v>67</v>
      </c>
      <c r="E43" s="51" t="s">
        <v>2001</v>
      </c>
    </row>
    <row r="44" spans="2:5" x14ac:dyDescent="0.25">
      <c r="B44" s="81" t="s">
        <v>258</v>
      </c>
      <c r="C44" s="46" t="s">
        <v>260</v>
      </c>
      <c r="D44" s="46" t="s">
        <v>2002</v>
      </c>
      <c r="E44" s="50" t="s">
        <v>2003</v>
      </c>
    </row>
    <row r="45" spans="2:5" x14ac:dyDescent="0.25">
      <c r="B45" s="82" t="s">
        <v>264</v>
      </c>
      <c r="C45" s="47" t="s">
        <v>266</v>
      </c>
      <c r="D45" s="47" t="s">
        <v>67</v>
      </c>
      <c r="E45" s="51" t="s">
        <v>2001</v>
      </c>
    </row>
    <row r="46" spans="2:5" x14ac:dyDescent="0.25">
      <c r="B46" s="81" t="s">
        <v>270</v>
      </c>
      <c r="C46" s="46" t="s">
        <v>272</v>
      </c>
      <c r="D46" s="46" t="s">
        <v>2002</v>
      </c>
      <c r="E46" s="50" t="s">
        <v>2003</v>
      </c>
    </row>
    <row r="47" spans="2:5" x14ac:dyDescent="0.25">
      <c r="B47" s="82" t="s">
        <v>276</v>
      </c>
      <c r="C47" s="47" t="s">
        <v>278</v>
      </c>
      <c r="D47" s="47" t="s">
        <v>2002</v>
      </c>
      <c r="E47" s="51" t="s">
        <v>2003</v>
      </c>
    </row>
    <row r="48" spans="2:5" x14ac:dyDescent="0.25">
      <c r="B48" s="81" t="s">
        <v>282</v>
      </c>
      <c r="C48" s="46" t="s">
        <v>2225</v>
      </c>
      <c r="D48" s="46" t="s">
        <v>2002</v>
      </c>
      <c r="E48" s="50" t="s">
        <v>2003</v>
      </c>
    </row>
    <row r="49" spans="2:5" x14ac:dyDescent="0.25">
      <c r="B49" s="82" t="s">
        <v>287</v>
      </c>
      <c r="C49" s="47" t="s">
        <v>289</v>
      </c>
      <c r="D49" s="47" t="s">
        <v>1995</v>
      </c>
      <c r="E49" s="51" t="s">
        <v>1996</v>
      </c>
    </row>
    <row r="50" spans="2:5" x14ac:dyDescent="0.25">
      <c r="B50" s="81" t="s">
        <v>293</v>
      </c>
      <c r="C50" s="46" t="s">
        <v>295</v>
      </c>
      <c r="D50" s="46" t="s">
        <v>2002</v>
      </c>
      <c r="E50" s="50" t="s">
        <v>2003</v>
      </c>
    </row>
    <row r="51" spans="2:5" x14ac:dyDescent="0.25">
      <c r="B51" s="82" t="s">
        <v>299</v>
      </c>
      <c r="C51" s="47" t="s">
        <v>301</v>
      </c>
      <c r="D51" s="47" t="s">
        <v>1988</v>
      </c>
      <c r="E51" s="51" t="s">
        <v>2222</v>
      </c>
    </row>
    <row r="52" spans="2:5" x14ac:dyDescent="0.25">
      <c r="B52" s="81" t="s">
        <v>305</v>
      </c>
      <c r="C52" s="46" t="s">
        <v>307</v>
      </c>
      <c r="D52" s="46" t="s">
        <v>2004</v>
      </c>
      <c r="E52" s="50" t="s">
        <v>2005</v>
      </c>
    </row>
    <row r="53" spans="2:5" x14ac:dyDescent="0.25">
      <c r="B53" s="82" t="s">
        <v>311</v>
      </c>
      <c r="C53" s="47" t="s">
        <v>313</v>
      </c>
      <c r="D53" s="47" t="s">
        <v>2002</v>
      </c>
      <c r="E53" s="51" t="s">
        <v>2003</v>
      </c>
    </row>
    <row r="54" spans="2:5" x14ac:dyDescent="0.25">
      <c r="B54" s="81" t="s">
        <v>317</v>
      </c>
      <c r="C54" s="46" t="s">
        <v>319</v>
      </c>
      <c r="D54" s="46" t="s">
        <v>2006</v>
      </c>
      <c r="E54" s="50" t="s">
        <v>2007</v>
      </c>
    </row>
    <row r="55" spans="2:5" x14ac:dyDescent="0.25">
      <c r="B55" s="82" t="s">
        <v>323</v>
      </c>
      <c r="C55" s="47" t="s">
        <v>325</v>
      </c>
      <c r="D55" s="47" t="s">
        <v>2006</v>
      </c>
      <c r="E55" s="51" t="s">
        <v>2007</v>
      </c>
    </row>
    <row r="56" spans="2:5" x14ac:dyDescent="0.25">
      <c r="B56" s="81" t="s">
        <v>329</v>
      </c>
      <c r="C56" s="46" t="s">
        <v>331</v>
      </c>
      <c r="D56" s="46" t="s">
        <v>1988</v>
      </c>
      <c r="E56" s="50" t="s">
        <v>2222</v>
      </c>
    </row>
    <row r="57" spans="2:5" x14ac:dyDescent="0.25">
      <c r="B57" s="82" t="s">
        <v>335</v>
      </c>
      <c r="C57" s="47" t="s">
        <v>337</v>
      </c>
      <c r="D57" s="47" t="s">
        <v>1988</v>
      </c>
      <c r="E57" s="51" t="s">
        <v>2222</v>
      </c>
    </row>
    <row r="58" spans="2:5" x14ac:dyDescent="0.25">
      <c r="B58" s="81" t="s">
        <v>341</v>
      </c>
      <c r="C58" s="46" t="s">
        <v>343</v>
      </c>
      <c r="D58" s="46" t="s">
        <v>2008</v>
      </c>
      <c r="E58" s="50" t="s">
        <v>2009</v>
      </c>
    </row>
    <row r="59" spans="2:5" x14ac:dyDescent="0.25">
      <c r="B59" s="82" t="s">
        <v>347</v>
      </c>
      <c r="C59" s="47" t="s">
        <v>349</v>
      </c>
      <c r="D59" s="47" t="s">
        <v>1988</v>
      </c>
      <c r="E59" s="51" t="s">
        <v>2222</v>
      </c>
    </row>
    <row r="60" spans="2:5" x14ac:dyDescent="0.25">
      <c r="B60" s="81" t="s">
        <v>353</v>
      </c>
      <c r="C60" s="46" t="s">
        <v>355</v>
      </c>
      <c r="D60" s="46" t="s">
        <v>1988</v>
      </c>
      <c r="E60" s="50" t="s">
        <v>2222</v>
      </c>
    </row>
    <row r="61" spans="2:5" x14ac:dyDescent="0.25">
      <c r="B61" s="82" t="s">
        <v>359</v>
      </c>
      <c r="C61" s="47" t="s">
        <v>361</v>
      </c>
      <c r="D61" s="47" t="s">
        <v>2006</v>
      </c>
      <c r="E61" s="51" t="s">
        <v>2007</v>
      </c>
    </row>
    <row r="62" spans="2:5" x14ac:dyDescent="0.25">
      <c r="B62" s="81" t="s">
        <v>365</v>
      </c>
      <c r="C62" s="46" t="s">
        <v>367</v>
      </c>
      <c r="D62" s="46" t="s">
        <v>1995</v>
      </c>
      <c r="E62" s="50" t="s">
        <v>1996</v>
      </c>
    </row>
    <row r="63" spans="2:5" x14ac:dyDescent="0.25">
      <c r="B63" s="82" t="s">
        <v>371</v>
      </c>
      <c r="C63" s="47" t="s">
        <v>373</v>
      </c>
      <c r="D63" s="47" t="s">
        <v>1988</v>
      </c>
      <c r="E63" s="51" t="s">
        <v>2222</v>
      </c>
    </row>
    <row r="64" spans="2:5" x14ac:dyDescent="0.25">
      <c r="B64" s="81" t="s">
        <v>377</v>
      </c>
      <c r="C64" s="46" t="s">
        <v>379</v>
      </c>
      <c r="D64" s="46" t="s">
        <v>1988</v>
      </c>
      <c r="E64" s="50" t="s">
        <v>2222</v>
      </c>
    </row>
    <row r="65" spans="2:5" x14ac:dyDescent="0.25">
      <c r="B65" s="82" t="s">
        <v>383</v>
      </c>
      <c r="C65" s="47" t="s">
        <v>385</v>
      </c>
      <c r="D65" s="47" t="s">
        <v>1988</v>
      </c>
      <c r="E65" s="51" t="s">
        <v>2222</v>
      </c>
    </row>
    <row r="66" spans="2:5" x14ac:dyDescent="0.25">
      <c r="B66" s="81" t="s">
        <v>389</v>
      </c>
      <c r="C66" s="46" t="s">
        <v>391</v>
      </c>
      <c r="D66" s="46" t="s">
        <v>1988</v>
      </c>
      <c r="E66" s="50" t="s">
        <v>2222</v>
      </c>
    </row>
    <row r="67" spans="2:5" x14ac:dyDescent="0.25">
      <c r="B67" s="82" t="s">
        <v>395</v>
      </c>
      <c r="C67" s="47" t="s">
        <v>397</v>
      </c>
      <c r="D67" s="47" t="s">
        <v>1988</v>
      </c>
      <c r="E67" s="51" t="s">
        <v>2222</v>
      </c>
    </row>
    <row r="68" spans="2:5" x14ac:dyDescent="0.25">
      <c r="B68" s="81" t="s">
        <v>401</v>
      </c>
      <c r="C68" s="46" t="s">
        <v>403</v>
      </c>
      <c r="D68" s="46" t="s">
        <v>1988</v>
      </c>
      <c r="E68" s="50" t="s">
        <v>2222</v>
      </c>
    </row>
    <row r="69" spans="2:5" x14ac:dyDescent="0.25">
      <c r="B69" s="82" t="s">
        <v>407</v>
      </c>
      <c r="C69" s="47" t="s">
        <v>409</v>
      </c>
      <c r="D69" s="47" t="s">
        <v>1988</v>
      </c>
      <c r="E69" s="51" t="s">
        <v>2222</v>
      </c>
    </row>
    <row r="70" spans="2:5" x14ac:dyDescent="0.25">
      <c r="B70" s="81" t="s">
        <v>413</v>
      </c>
      <c r="C70" s="46" t="s">
        <v>415</v>
      </c>
      <c r="D70" s="46" t="s">
        <v>1988</v>
      </c>
      <c r="E70" s="50" t="s">
        <v>2222</v>
      </c>
    </row>
    <row r="71" spans="2:5" x14ac:dyDescent="0.25">
      <c r="B71" s="82" t="s">
        <v>419</v>
      </c>
      <c r="C71" s="47" t="s">
        <v>421</v>
      </c>
      <c r="D71" s="47" t="s">
        <v>1988</v>
      </c>
      <c r="E71" s="51" t="s">
        <v>2222</v>
      </c>
    </row>
    <row r="72" spans="2:5" x14ac:dyDescent="0.25">
      <c r="B72" s="81" t="s">
        <v>425</v>
      </c>
      <c r="C72" s="46" t="s">
        <v>427</v>
      </c>
      <c r="D72" s="46" t="s">
        <v>2006</v>
      </c>
      <c r="E72" s="50" t="s">
        <v>2007</v>
      </c>
    </row>
    <row r="73" spans="2:5" x14ac:dyDescent="0.25">
      <c r="B73" s="82" t="s">
        <v>431</v>
      </c>
      <c r="C73" s="47" t="s">
        <v>433</v>
      </c>
      <c r="D73" s="47" t="s">
        <v>2006</v>
      </c>
      <c r="E73" s="51" t="s">
        <v>2007</v>
      </c>
    </row>
    <row r="74" spans="2:5" x14ac:dyDescent="0.25">
      <c r="B74" s="81" t="s">
        <v>437</v>
      </c>
      <c r="C74" s="46" t="s">
        <v>439</v>
      </c>
      <c r="D74" s="46" t="s">
        <v>2006</v>
      </c>
      <c r="E74" s="50" t="s">
        <v>2007</v>
      </c>
    </row>
    <row r="75" spans="2:5" x14ac:dyDescent="0.25">
      <c r="B75" s="82" t="s">
        <v>443</v>
      </c>
      <c r="C75" s="47" t="s">
        <v>445</v>
      </c>
      <c r="D75" s="47" t="s">
        <v>2006</v>
      </c>
      <c r="E75" s="51" t="s">
        <v>2007</v>
      </c>
    </row>
    <row r="76" spans="2:5" x14ac:dyDescent="0.25">
      <c r="B76" s="81" t="s">
        <v>449</v>
      </c>
      <c r="C76" s="46" t="s">
        <v>451</v>
      </c>
      <c r="D76" s="46" t="s">
        <v>2006</v>
      </c>
      <c r="E76" s="50" t="s">
        <v>2007</v>
      </c>
    </row>
    <row r="77" spans="2:5" x14ac:dyDescent="0.25">
      <c r="B77" s="82" t="s">
        <v>455</v>
      </c>
      <c r="C77" s="47" t="s">
        <v>457</v>
      </c>
      <c r="D77" s="47" t="s">
        <v>2006</v>
      </c>
      <c r="E77" s="51" t="s">
        <v>2007</v>
      </c>
    </row>
    <row r="78" spans="2:5" x14ac:dyDescent="0.25">
      <c r="B78" s="81" t="s">
        <v>461</v>
      </c>
      <c r="C78" s="46" t="s">
        <v>2226</v>
      </c>
      <c r="D78" s="46" t="s">
        <v>2006</v>
      </c>
      <c r="E78" s="50" t="s">
        <v>2007</v>
      </c>
    </row>
    <row r="79" spans="2:5" x14ac:dyDescent="0.25">
      <c r="B79" s="82" t="s">
        <v>466</v>
      </c>
      <c r="C79" s="47" t="s">
        <v>468</v>
      </c>
      <c r="D79" s="47" t="s">
        <v>1989</v>
      </c>
      <c r="E79" s="51" t="s">
        <v>1990</v>
      </c>
    </row>
    <row r="80" spans="2:5" x14ac:dyDescent="0.25">
      <c r="B80" s="81" t="s">
        <v>472</v>
      </c>
      <c r="C80" s="46" t="s">
        <v>474</v>
      </c>
      <c r="D80" s="46" t="s">
        <v>1997</v>
      </c>
      <c r="E80" s="50" t="s">
        <v>2010</v>
      </c>
    </row>
    <row r="81" spans="2:5" x14ac:dyDescent="0.25">
      <c r="B81" s="82" t="s">
        <v>478</v>
      </c>
      <c r="C81" s="47" t="s">
        <v>480</v>
      </c>
      <c r="D81" s="47" t="s">
        <v>1997</v>
      </c>
      <c r="E81" s="51" t="s">
        <v>2010</v>
      </c>
    </row>
    <row r="82" spans="2:5" x14ac:dyDescent="0.25">
      <c r="B82" s="81" t="s">
        <v>484</v>
      </c>
      <c r="C82" s="46" t="s">
        <v>486</v>
      </c>
      <c r="D82" s="46" t="s">
        <v>1997</v>
      </c>
      <c r="E82" s="50" t="s">
        <v>2010</v>
      </c>
    </row>
    <row r="83" spans="2:5" x14ac:dyDescent="0.25">
      <c r="B83" s="82" t="s">
        <v>490</v>
      </c>
      <c r="C83" s="47" t="s">
        <v>492</v>
      </c>
      <c r="D83" s="47" t="s">
        <v>1997</v>
      </c>
      <c r="E83" s="51" t="s">
        <v>2010</v>
      </c>
    </row>
    <row r="84" spans="2:5" x14ac:dyDescent="0.25">
      <c r="B84" s="81" t="s">
        <v>496</v>
      </c>
      <c r="C84" s="46" t="s">
        <v>498</v>
      </c>
      <c r="D84" s="46" t="s">
        <v>1997</v>
      </c>
      <c r="E84" s="50" t="s">
        <v>2010</v>
      </c>
    </row>
    <row r="85" spans="2:5" x14ac:dyDescent="0.25">
      <c r="B85" s="82" t="s">
        <v>502</v>
      </c>
      <c r="C85" s="47" t="s">
        <v>504</v>
      </c>
      <c r="D85" s="47" t="s">
        <v>1997</v>
      </c>
      <c r="E85" s="51" t="s">
        <v>2010</v>
      </c>
    </row>
    <row r="86" spans="2:5" x14ac:dyDescent="0.25">
      <c r="B86" s="81" t="s">
        <v>508</v>
      </c>
      <c r="C86" s="46" t="s">
        <v>2227</v>
      </c>
      <c r="D86" s="46" t="s">
        <v>2006</v>
      </c>
      <c r="E86" s="50" t="s">
        <v>2007</v>
      </c>
    </row>
    <row r="87" spans="2:5" x14ac:dyDescent="0.25">
      <c r="B87" s="82" t="s">
        <v>513</v>
      </c>
      <c r="C87" s="47" t="s">
        <v>515</v>
      </c>
      <c r="D87" s="47" t="s">
        <v>1997</v>
      </c>
      <c r="E87" s="51" t="s">
        <v>2010</v>
      </c>
    </row>
    <row r="88" spans="2:5" x14ac:dyDescent="0.25">
      <c r="B88" s="81" t="s">
        <v>519</v>
      </c>
      <c r="C88" s="46" t="s">
        <v>521</v>
      </c>
      <c r="D88" s="46" t="s">
        <v>1989</v>
      </c>
      <c r="E88" s="50" t="s">
        <v>1990</v>
      </c>
    </row>
    <row r="89" spans="2:5" x14ac:dyDescent="0.25">
      <c r="B89" s="82" t="s">
        <v>525</v>
      </c>
      <c r="C89" s="47" t="s">
        <v>2228</v>
      </c>
      <c r="D89" s="47" t="s">
        <v>1989</v>
      </c>
      <c r="E89" s="51" t="s">
        <v>1990</v>
      </c>
    </row>
    <row r="90" spans="2:5" x14ac:dyDescent="0.25">
      <c r="B90" s="81" t="s">
        <v>530</v>
      </c>
      <c r="C90" s="46" t="s">
        <v>532</v>
      </c>
      <c r="D90" s="46" t="s">
        <v>1989</v>
      </c>
      <c r="E90" s="50" t="s">
        <v>1990</v>
      </c>
    </row>
    <row r="91" spans="2:5" x14ac:dyDescent="0.25">
      <c r="B91" s="82" t="s">
        <v>536</v>
      </c>
      <c r="C91" s="47" t="s">
        <v>538</v>
      </c>
      <c r="D91" s="47" t="s">
        <v>1997</v>
      </c>
      <c r="E91" s="51" t="s">
        <v>2010</v>
      </c>
    </row>
    <row r="92" spans="2:5" x14ac:dyDescent="0.25">
      <c r="B92" s="81" t="s">
        <v>542</v>
      </c>
      <c r="C92" s="46" t="s">
        <v>544</v>
      </c>
      <c r="D92" s="46" t="s">
        <v>1997</v>
      </c>
      <c r="E92" s="50" t="s">
        <v>2010</v>
      </c>
    </row>
    <row r="93" spans="2:5" x14ac:dyDescent="0.25">
      <c r="B93" s="82" t="s">
        <v>548</v>
      </c>
      <c r="C93" s="47" t="s">
        <v>550</v>
      </c>
      <c r="D93" s="47" t="s">
        <v>1997</v>
      </c>
      <c r="E93" s="51" t="s">
        <v>2010</v>
      </c>
    </row>
    <row r="94" spans="2:5" x14ac:dyDescent="0.25">
      <c r="B94" s="81" t="s">
        <v>554</v>
      </c>
      <c r="C94" s="46" t="s">
        <v>556</v>
      </c>
      <c r="D94" s="46" t="s">
        <v>1997</v>
      </c>
      <c r="E94" s="50" t="s">
        <v>2010</v>
      </c>
    </row>
    <row r="95" spans="2:5" x14ac:dyDescent="0.25">
      <c r="B95" s="82" t="s">
        <v>560</v>
      </c>
      <c r="C95" s="47" t="s">
        <v>562</v>
      </c>
      <c r="D95" s="47" t="s">
        <v>1988</v>
      </c>
      <c r="E95" s="51" t="s">
        <v>2222</v>
      </c>
    </row>
    <row r="96" spans="2:5" x14ac:dyDescent="0.25">
      <c r="B96" s="81" t="s">
        <v>566</v>
      </c>
      <c r="C96" s="46" t="s">
        <v>568</v>
      </c>
      <c r="D96" s="46" t="s">
        <v>1997</v>
      </c>
      <c r="E96" s="50" t="s">
        <v>2010</v>
      </c>
    </row>
    <row r="97" spans="2:5" x14ac:dyDescent="0.25">
      <c r="B97" s="82" t="s">
        <v>572</v>
      </c>
      <c r="C97" s="47" t="s">
        <v>574</v>
      </c>
      <c r="D97" s="47" t="s">
        <v>1997</v>
      </c>
      <c r="E97" s="51" t="s">
        <v>2010</v>
      </c>
    </row>
    <row r="98" spans="2:5" x14ac:dyDescent="0.25">
      <c r="B98" s="81" t="s">
        <v>578</v>
      </c>
      <c r="C98" s="46" t="s">
        <v>580</v>
      </c>
      <c r="D98" s="46" t="s">
        <v>1988</v>
      </c>
      <c r="E98" s="50" t="s">
        <v>2222</v>
      </c>
    </row>
    <row r="99" spans="2:5" x14ac:dyDescent="0.25">
      <c r="B99" s="82" t="s">
        <v>584</v>
      </c>
      <c r="C99" s="47" t="s">
        <v>586</v>
      </c>
      <c r="D99" s="47" t="s">
        <v>1997</v>
      </c>
      <c r="E99" s="51" t="s">
        <v>2010</v>
      </c>
    </row>
    <row r="100" spans="2:5" x14ac:dyDescent="0.25">
      <c r="B100" s="81" t="s">
        <v>590</v>
      </c>
      <c r="C100" s="46" t="s">
        <v>592</v>
      </c>
      <c r="D100" s="46" t="s">
        <v>1988</v>
      </c>
      <c r="E100" s="50" t="s">
        <v>2222</v>
      </c>
    </row>
    <row r="101" spans="2:5" x14ac:dyDescent="0.25">
      <c r="B101" s="82" t="s">
        <v>596</v>
      </c>
      <c r="C101" s="47" t="s">
        <v>598</v>
      </c>
      <c r="D101" s="47" t="s">
        <v>1997</v>
      </c>
      <c r="E101" s="51" t="s">
        <v>2010</v>
      </c>
    </row>
    <row r="102" spans="2:5" x14ac:dyDescent="0.25">
      <c r="B102" s="81" t="s">
        <v>602</v>
      </c>
      <c r="C102" s="46" t="s">
        <v>604</v>
      </c>
      <c r="D102" s="46" t="s">
        <v>1997</v>
      </c>
      <c r="E102" s="50" t="s">
        <v>2010</v>
      </c>
    </row>
    <row r="103" spans="2:5" x14ac:dyDescent="0.25">
      <c r="B103" s="82" t="s">
        <v>608</v>
      </c>
      <c r="C103" s="47" t="s">
        <v>610</v>
      </c>
      <c r="D103" s="47" t="s">
        <v>1997</v>
      </c>
      <c r="E103" s="51" t="s">
        <v>2010</v>
      </c>
    </row>
    <row r="104" spans="2:5" x14ac:dyDescent="0.25">
      <c r="B104" s="81" t="s">
        <v>614</v>
      </c>
      <c r="C104" s="46" t="s">
        <v>616</v>
      </c>
      <c r="D104" s="46" t="s">
        <v>1988</v>
      </c>
      <c r="E104" s="50" t="s">
        <v>2222</v>
      </c>
    </row>
    <row r="105" spans="2:5" x14ac:dyDescent="0.25">
      <c r="B105" s="82" t="s">
        <v>620</v>
      </c>
      <c r="C105" s="47" t="s">
        <v>622</v>
      </c>
      <c r="D105" s="47" t="s">
        <v>1997</v>
      </c>
      <c r="E105" s="51" t="s">
        <v>2010</v>
      </c>
    </row>
    <row r="106" spans="2:5" x14ac:dyDescent="0.25">
      <c r="B106" s="81" t="s">
        <v>626</v>
      </c>
      <c r="C106" s="46" t="s">
        <v>628</v>
      </c>
      <c r="D106" s="46" t="s">
        <v>1997</v>
      </c>
      <c r="E106" s="50" t="s">
        <v>2010</v>
      </c>
    </row>
    <row r="107" spans="2:5" x14ac:dyDescent="0.25">
      <c r="B107" s="82" t="s">
        <v>632</v>
      </c>
      <c r="C107" s="47" t="s">
        <v>634</v>
      </c>
      <c r="D107" s="47" t="s">
        <v>1997</v>
      </c>
      <c r="E107" s="51" t="s">
        <v>2010</v>
      </c>
    </row>
    <row r="108" spans="2:5" x14ac:dyDescent="0.25">
      <c r="B108" s="81" t="s">
        <v>638</v>
      </c>
      <c r="C108" s="46" t="s">
        <v>640</v>
      </c>
      <c r="D108" s="46" t="s">
        <v>1986</v>
      </c>
      <c r="E108" s="50" t="s">
        <v>1987</v>
      </c>
    </row>
    <row r="109" spans="2:5" x14ac:dyDescent="0.25">
      <c r="B109" s="82" t="s">
        <v>644</v>
      </c>
      <c r="C109" s="47" t="s">
        <v>646</v>
      </c>
      <c r="D109" s="47" t="s">
        <v>1986</v>
      </c>
      <c r="E109" s="51" t="s">
        <v>1987</v>
      </c>
    </row>
    <row r="110" spans="2:5" x14ac:dyDescent="0.25">
      <c r="B110" s="81" t="s">
        <v>650</v>
      </c>
      <c r="C110" s="46" t="s">
        <v>652</v>
      </c>
      <c r="D110" s="46" t="s">
        <v>1986</v>
      </c>
      <c r="E110" s="50" t="s">
        <v>1987</v>
      </c>
    </row>
    <row r="111" spans="2:5" x14ac:dyDescent="0.25">
      <c r="B111" s="82" t="s">
        <v>656</v>
      </c>
      <c r="C111" s="47" t="s">
        <v>658</v>
      </c>
      <c r="D111" s="47" t="s">
        <v>1986</v>
      </c>
      <c r="E111" s="51" t="s">
        <v>1987</v>
      </c>
    </row>
    <row r="112" spans="2:5" x14ac:dyDescent="0.25">
      <c r="B112" s="81" t="s">
        <v>662</v>
      </c>
      <c r="C112" s="46" t="s">
        <v>664</v>
      </c>
      <c r="D112" s="46" t="s">
        <v>1986</v>
      </c>
      <c r="E112" s="50" t="s">
        <v>1987</v>
      </c>
    </row>
    <row r="113" spans="2:5" x14ac:dyDescent="0.25">
      <c r="B113" s="82" t="s">
        <v>668</v>
      </c>
      <c r="C113" s="47" t="s">
        <v>670</v>
      </c>
      <c r="D113" s="47" t="s">
        <v>1986</v>
      </c>
      <c r="E113" s="51" t="s">
        <v>1987</v>
      </c>
    </row>
    <row r="114" spans="2:5" x14ac:dyDescent="0.25">
      <c r="B114" s="81" t="s">
        <v>674</v>
      </c>
      <c r="C114" s="46" t="s">
        <v>676</v>
      </c>
      <c r="D114" s="46" t="s">
        <v>1986</v>
      </c>
      <c r="E114" s="50" t="s">
        <v>1987</v>
      </c>
    </row>
    <row r="115" spans="2:5" x14ac:dyDescent="0.25">
      <c r="B115" s="82" t="s">
        <v>680</v>
      </c>
      <c r="C115" s="47" t="s">
        <v>682</v>
      </c>
      <c r="D115" s="47" t="s">
        <v>1986</v>
      </c>
      <c r="E115" s="51" t="s">
        <v>1987</v>
      </c>
    </row>
    <row r="116" spans="2:5" x14ac:dyDescent="0.25">
      <c r="B116" s="81" t="s">
        <v>686</v>
      </c>
      <c r="C116" s="46" t="s">
        <v>688</v>
      </c>
      <c r="D116" s="46" t="s">
        <v>1986</v>
      </c>
      <c r="E116" s="50" t="s">
        <v>1987</v>
      </c>
    </row>
    <row r="117" spans="2:5" x14ac:dyDescent="0.25">
      <c r="B117" s="82" t="s">
        <v>692</v>
      </c>
      <c r="C117" s="47" t="s">
        <v>694</v>
      </c>
      <c r="D117" s="47" t="s">
        <v>1986</v>
      </c>
      <c r="E117" s="51" t="s">
        <v>1987</v>
      </c>
    </row>
    <row r="118" spans="2:5" x14ac:dyDescent="0.25">
      <c r="B118" s="81" t="s">
        <v>698</v>
      </c>
      <c r="C118" s="46" t="s">
        <v>700</v>
      </c>
      <c r="D118" s="46" t="s">
        <v>1986</v>
      </c>
      <c r="E118" s="50" t="s">
        <v>1987</v>
      </c>
    </row>
    <row r="119" spans="2:5" x14ac:dyDescent="0.25">
      <c r="B119" s="82" t="s">
        <v>704</v>
      </c>
      <c r="C119" s="47" t="s">
        <v>706</v>
      </c>
      <c r="D119" s="47" t="s">
        <v>1986</v>
      </c>
      <c r="E119" s="51" t="s">
        <v>1987</v>
      </c>
    </row>
    <row r="120" spans="2:5" x14ac:dyDescent="0.25">
      <c r="B120" s="81" t="s">
        <v>710</v>
      </c>
      <c r="C120" s="46" t="s">
        <v>712</v>
      </c>
      <c r="D120" s="46" t="s">
        <v>1986</v>
      </c>
      <c r="E120" s="50" t="s">
        <v>1987</v>
      </c>
    </row>
    <row r="121" spans="2:5" x14ac:dyDescent="0.25">
      <c r="B121" s="82" t="s">
        <v>716</v>
      </c>
      <c r="C121" s="47" t="s">
        <v>718</v>
      </c>
      <c r="D121" s="47" t="s">
        <v>1995</v>
      </c>
      <c r="E121" s="51" t="s">
        <v>1996</v>
      </c>
    </row>
    <row r="122" spans="2:5" x14ac:dyDescent="0.25">
      <c r="B122" s="81" t="s">
        <v>722</v>
      </c>
      <c r="C122" s="46" t="s">
        <v>724</v>
      </c>
      <c r="D122" s="46" t="s">
        <v>1988</v>
      </c>
      <c r="E122" s="50" t="s">
        <v>2222</v>
      </c>
    </row>
    <row r="123" spans="2:5" x14ac:dyDescent="0.25">
      <c r="B123" s="82" t="s">
        <v>728</v>
      </c>
      <c r="C123" s="47" t="s">
        <v>730</v>
      </c>
      <c r="D123" s="47" t="s">
        <v>1988</v>
      </c>
      <c r="E123" s="51" t="s">
        <v>2222</v>
      </c>
    </row>
    <row r="124" spans="2:5" x14ac:dyDescent="0.25">
      <c r="B124" s="81" t="s">
        <v>734</v>
      </c>
      <c r="C124" s="46" t="s">
        <v>736</v>
      </c>
      <c r="D124" s="46" t="s">
        <v>1988</v>
      </c>
      <c r="E124" s="50" t="s">
        <v>2222</v>
      </c>
    </row>
    <row r="125" spans="2:5" x14ac:dyDescent="0.25">
      <c r="B125" s="82" t="s">
        <v>740</v>
      </c>
      <c r="C125" s="47" t="s">
        <v>742</v>
      </c>
      <c r="D125" s="47" t="s">
        <v>1988</v>
      </c>
      <c r="E125" s="51" t="s">
        <v>2222</v>
      </c>
    </row>
    <row r="126" spans="2:5" x14ac:dyDescent="0.25">
      <c r="B126" s="81" t="s">
        <v>746</v>
      </c>
      <c r="C126" s="46" t="s">
        <v>748</v>
      </c>
      <c r="D126" s="46" t="s">
        <v>1988</v>
      </c>
      <c r="E126" s="50" t="s">
        <v>2222</v>
      </c>
    </row>
    <row r="127" spans="2:5" x14ac:dyDescent="0.25">
      <c r="B127" s="82" t="s">
        <v>752</v>
      </c>
      <c r="C127" s="47" t="s">
        <v>754</v>
      </c>
      <c r="D127" s="47" t="s">
        <v>1988</v>
      </c>
      <c r="E127" s="51" t="s">
        <v>2222</v>
      </c>
    </row>
    <row r="128" spans="2:5" x14ac:dyDescent="0.25">
      <c r="B128" s="81" t="s">
        <v>758</v>
      </c>
      <c r="C128" s="46" t="s">
        <v>760</v>
      </c>
      <c r="D128" s="46" t="s">
        <v>1988</v>
      </c>
      <c r="E128" s="50" t="s">
        <v>2222</v>
      </c>
    </row>
    <row r="129" spans="2:5" x14ac:dyDescent="0.25">
      <c r="B129" s="82" t="s">
        <v>764</v>
      </c>
      <c r="C129" s="47" t="s">
        <v>766</v>
      </c>
      <c r="D129" s="47" t="s">
        <v>1988</v>
      </c>
      <c r="E129" s="51" t="s">
        <v>2222</v>
      </c>
    </row>
    <row r="130" spans="2:5" x14ac:dyDescent="0.25">
      <c r="B130" s="81" t="s">
        <v>770</v>
      </c>
      <c r="C130" s="46" t="s">
        <v>772</v>
      </c>
      <c r="D130" s="46" t="s">
        <v>1988</v>
      </c>
      <c r="E130" s="50" t="s">
        <v>2222</v>
      </c>
    </row>
    <row r="131" spans="2:5" x14ac:dyDescent="0.25">
      <c r="B131" s="82" t="s">
        <v>776</v>
      </c>
      <c r="C131" s="47" t="s">
        <v>778</v>
      </c>
      <c r="D131" s="47" t="s">
        <v>1988</v>
      </c>
      <c r="E131" s="51" t="s">
        <v>2222</v>
      </c>
    </row>
    <row r="132" spans="2:5" x14ac:dyDescent="0.25">
      <c r="B132" s="81" t="s">
        <v>782</v>
      </c>
      <c r="C132" s="46" t="s">
        <v>784</v>
      </c>
      <c r="D132" s="46" t="s">
        <v>1988</v>
      </c>
      <c r="E132" s="50" t="s">
        <v>2222</v>
      </c>
    </row>
    <row r="133" spans="2:5" x14ac:dyDescent="0.25">
      <c r="B133" s="82" t="s">
        <v>788</v>
      </c>
      <c r="C133" s="47" t="s">
        <v>790</v>
      </c>
      <c r="D133" s="47" t="s">
        <v>1988</v>
      </c>
      <c r="E133" s="51" t="s">
        <v>2222</v>
      </c>
    </row>
    <row r="134" spans="2:5" x14ac:dyDescent="0.25">
      <c r="B134" s="81" t="s">
        <v>794</v>
      </c>
      <c r="C134" s="46" t="s">
        <v>796</v>
      </c>
      <c r="D134" s="46" t="s">
        <v>1988</v>
      </c>
      <c r="E134" s="50" t="s">
        <v>2222</v>
      </c>
    </row>
    <row r="135" spans="2:5" x14ac:dyDescent="0.25">
      <c r="B135" s="82" t="s">
        <v>800</v>
      </c>
      <c r="C135" s="47" t="s">
        <v>802</v>
      </c>
      <c r="D135" s="47" t="s">
        <v>1986</v>
      </c>
      <c r="E135" s="51" t="s">
        <v>1987</v>
      </c>
    </row>
    <row r="136" spans="2:5" x14ac:dyDescent="0.25">
      <c r="B136" s="81" t="s">
        <v>806</v>
      </c>
      <c r="C136" s="46" t="s">
        <v>808</v>
      </c>
      <c r="D136" s="46" t="s">
        <v>1986</v>
      </c>
      <c r="E136" s="50" t="s">
        <v>1987</v>
      </c>
    </row>
    <row r="137" spans="2:5" x14ac:dyDescent="0.25">
      <c r="B137" s="82" t="s">
        <v>812</v>
      </c>
      <c r="C137" s="47" t="s">
        <v>814</v>
      </c>
      <c r="D137" s="47" t="s">
        <v>1986</v>
      </c>
      <c r="E137" s="51" t="s">
        <v>1987</v>
      </c>
    </row>
    <row r="138" spans="2:5" x14ac:dyDescent="0.25">
      <c r="B138" s="81" t="s">
        <v>818</v>
      </c>
      <c r="C138" s="46" t="s">
        <v>820</v>
      </c>
      <c r="D138" s="46" t="s">
        <v>1986</v>
      </c>
      <c r="E138" s="50" t="s">
        <v>1987</v>
      </c>
    </row>
    <row r="139" spans="2:5" x14ac:dyDescent="0.25">
      <c r="B139" s="82" t="s">
        <v>824</v>
      </c>
      <c r="C139" s="47" t="s">
        <v>826</v>
      </c>
      <c r="D139" s="47" t="s">
        <v>1988</v>
      </c>
      <c r="E139" s="51" t="s">
        <v>2222</v>
      </c>
    </row>
    <row r="140" spans="2:5" x14ac:dyDescent="0.25">
      <c r="B140" s="81" t="s">
        <v>830</v>
      </c>
      <c r="C140" s="46" t="s">
        <v>832</v>
      </c>
      <c r="D140" s="46" t="s">
        <v>1988</v>
      </c>
      <c r="E140" s="50" t="s">
        <v>2222</v>
      </c>
    </row>
    <row r="141" spans="2:5" x14ac:dyDescent="0.25">
      <c r="B141" s="82" t="s">
        <v>836</v>
      </c>
      <c r="C141" s="47" t="s">
        <v>838</v>
      </c>
      <c r="D141" s="47" t="s">
        <v>1995</v>
      </c>
      <c r="E141" s="51" t="s">
        <v>1996</v>
      </c>
    </row>
    <row r="142" spans="2:5" x14ac:dyDescent="0.25">
      <c r="B142" s="81" t="s">
        <v>842</v>
      </c>
      <c r="C142" s="46" t="s">
        <v>844</v>
      </c>
      <c r="D142" s="46" t="s">
        <v>1988</v>
      </c>
      <c r="E142" s="50" t="s">
        <v>2222</v>
      </c>
    </row>
    <row r="143" spans="2:5" x14ac:dyDescent="0.25">
      <c r="B143" s="82" t="s">
        <v>848</v>
      </c>
      <c r="C143" s="47" t="s">
        <v>850</v>
      </c>
      <c r="D143" s="47" t="s">
        <v>1988</v>
      </c>
      <c r="E143" s="51" t="s">
        <v>2222</v>
      </c>
    </row>
    <row r="144" spans="2:5" x14ac:dyDescent="0.25">
      <c r="B144" s="81" t="s">
        <v>854</v>
      </c>
      <c r="C144" s="46" t="s">
        <v>856</v>
      </c>
      <c r="D144" s="46" t="s">
        <v>1988</v>
      </c>
      <c r="E144" s="50" t="s">
        <v>2222</v>
      </c>
    </row>
    <row r="145" spans="2:5" x14ac:dyDescent="0.25">
      <c r="B145" s="82" t="s">
        <v>2229</v>
      </c>
      <c r="C145" s="47" t="s">
        <v>2231</v>
      </c>
      <c r="D145" s="47" t="s">
        <v>69</v>
      </c>
      <c r="E145" s="51" t="s">
        <v>2011</v>
      </c>
    </row>
    <row r="146" spans="2:5" x14ac:dyDescent="0.25">
      <c r="B146" s="81" t="s">
        <v>2235</v>
      </c>
      <c r="C146" s="46" t="s">
        <v>2237</v>
      </c>
      <c r="D146" s="46" t="s">
        <v>69</v>
      </c>
      <c r="E146" s="50" t="s">
        <v>2011</v>
      </c>
    </row>
    <row r="147" spans="2:5" x14ac:dyDescent="0.25">
      <c r="B147" s="82" t="s">
        <v>860</v>
      </c>
      <c r="C147" s="47" t="s">
        <v>862</v>
      </c>
      <c r="D147" s="47" t="s">
        <v>69</v>
      </c>
      <c r="E147" s="51" t="s">
        <v>2011</v>
      </c>
    </row>
    <row r="148" spans="2:5" x14ac:dyDescent="0.25">
      <c r="B148" s="81" t="s">
        <v>866</v>
      </c>
      <c r="C148" s="46" t="s">
        <v>868</v>
      </c>
      <c r="D148" s="46" t="s">
        <v>69</v>
      </c>
      <c r="E148" s="50" t="s">
        <v>2011</v>
      </c>
    </row>
    <row r="149" spans="2:5" x14ac:dyDescent="0.25">
      <c r="B149" s="82" t="s">
        <v>872</v>
      </c>
      <c r="C149" s="47" t="s">
        <v>874</v>
      </c>
      <c r="D149" s="47" t="s">
        <v>69</v>
      </c>
      <c r="E149" s="51" t="s">
        <v>2011</v>
      </c>
    </row>
    <row r="150" spans="2:5" x14ac:dyDescent="0.25">
      <c r="B150" s="81" t="s">
        <v>878</v>
      </c>
      <c r="C150" s="46" t="s">
        <v>880</v>
      </c>
      <c r="D150" s="46" t="s">
        <v>69</v>
      </c>
      <c r="E150" s="50" t="s">
        <v>2011</v>
      </c>
    </row>
    <row r="151" spans="2:5" x14ac:dyDescent="0.25">
      <c r="B151" s="82" t="s">
        <v>884</v>
      </c>
      <c r="C151" s="47" t="s">
        <v>886</v>
      </c>
      <c r="D151" s="47" t="s">
        <v>69</v>
      </c>
      <c r="E151" s="51" t="s">
        <v>2011</v>
      </c>
    </row>
    <row r="152" spans="2:5" x14ac:dyDescent="0.25">
      <c r="B152" s="81" t="s">
        <v>890</v>
      </c>
      <c r="C152" s="46" t="s">
        <v>892</v>
      </c>
      <c r="D152" s="46" t="s">
        <v>69</v>
      </c>
      <c r="E152" s="50" t="s">
        <v>2011</v>
      </c>
    </row>
    <row r="153" spans="2:5" x14ac:dyDescent="0.25">
      <c r="B153" s="82" t="s">
        <v>896</v>
      </c>
      <c r="C153" s="47" t="s">
        <v>2241</v>
      </c>
      <c r="D153" s="47" t="s">
        <v>71</v>
      </c>
      <c r="E153" s="51" t="s">
        <v>2012</v>
      </c>
    </row>
    <row r="154" spans="2:5" x14ac:dyDescent="0.25">
      <c r="B154" s="81" t="s">
        <v>901</v>
      </c>
      <c r="C154" s="46" t="s">
        <v>903</v>
      </c>
      <c r="D154" s="46" t="s">
        <v>69</v>
      </c>
      <c r="E154" s="50" t="s">
        <v>2011</v>
      </c>
    </row>
    <row r="155" spans="2:5" x14ac:dyDescent="0.25">
      <c r="B155" s="82" t="s">
        <v>907</v>
      </c>
      <c r="C155" s="47" t="s">
        <v>909</v>
      </c>
      <c r="D155" s="47" t="s">
        <v>69</v>
      </c>
      <c r="E155" s="51" t="s">
        <v>2011</v>
      </c>
    </row>
    <row r="156" spans="2:5" x14ac:dyDescent="0.25">
      <c r="B156" s="81" t="s">
        <v>913</v>
      </c>
      <c r="C156" s="46" t="s">
        <v>915</v>
      </c>
      <c r="D156" s="46" t="s">
        <v>69</v>
      </c>
      <c r="E156" s="50" t="s">
        <v>2011</v>
      </c>
    </row>
    <row r="157" spans="2:5" x14ac:dyDescent="0.25">
      <c r="B157" s="82" t="s">
        <v>919</v>
      </c>
      <c r="C157" s="47" t="s">
        <v>921</v>
      </c>
      <c r="D157" s="47" t="s">
        <v>69</v>
      </c>
      <c r="E157" s="51" t="s">
        <v>2011</v>
      </c>
    </row>
    <row r="158" spans="2:5" x14ac:dyDescent="0.25">
      <c r="B158" s="81" t="s">
        <v>925</v>
      </c>
      <c r="C158" s="46" t="s">
        <v>927</v>
      </c>
      <c r="D158" s="46" t="s">
        <v>69</v>
      </c>
      <c r="E158" s="50" t="s">
        <v>2011</v>
      </c>
    </row>
    <row r="159" spans="2:5" x14ac:dyDescent="0.25">
      <c r="B159" s="82" t="s">
        <v>931</v>
      </c>
      <c r="C159" s="47" t="s">
        <v>933</v>
      </c>
      <c r="D159" s="47" t="s">
        <v>69</v>
      </c>
      <c r="E159" s="51" t="s">
        <v>2011</v>
      </c>
    </row>
    <row r="160" spans="2:5" x14ac:dyDescent="0.25">
      <c r="B160" s="81" t="s">
        <v>937</v>
      </c>
      <c r="C160" s="46" t="s">
        <v>939</v>
      </c>
      <c r="D160" s="46" t="s">
        <v>69</v>
      </c>
      <c r="E160" s="50" t="s">
        <v>2011</v>
      </c>
    </row>
    <row r="161" spans="2:5" x14ac:dyDescent="0.25">
      <c r="B161" s="82" t="s">
        <v>943</v>
      </c>
      <c r="C161" s="47" t="s">
        <v>945</v>
      </c>
      <c r="D161" s="47" t="s">
        <v>69</v>
      </c>
      <c r="E161" s="51" t="s">
        <v>2011</v>
      </c>
    </row>
    <row r="162" spans="2:5" x14ac:dyDescent="0.25">
      <c r="B162" s="81" t="s">
        <v>949</v>
      </c>
      <c r="C162" s="46" t="s">
        <v>951</v>
      </c>
      <c r="D162" s="46" t="s">
        <v>69</v>
      </c>
      <c r="E162" s="50" t="s">
        <v>2011</v>
      </c>
    </row>
    <row r="163" spans="2:5" x14ac:dyDescent="0.25">
      <c r="B163" s="82" t="s">
        <v>955</v>
      </c>
      <c r="C163" s="47" t="s">
        <v>957</v>
      </c>
      <c r="D163" s="47" t="s">
        <v>69</v>
      </c>
      <c r="E163" s="51" t="s">
        <v>2011</v>
      </c>
    </row>
    <row r="164" spans="2:5" x14ac:dyDescent="0.25">
      <c r="B164" s="81" t="s">
        <v>961</v>
      </c>
      <c r="C164" s="46" t="s">
        <v>963</v>
      </c>
      <c r="D164" s="46" t="s">
        <v>69</v>
      </c>
      <c r="E164" s="50" t="s">
        <v>2011</v>
      </c>
    </row>
    <row r="165" spans="2:5" x14ac:dyDescent="0.25">
      <c r="B165" s="82" t="s">
        <v>967</v>
      </c>
      <c r="C165" s="47" t="s">
        <v>969</v>
      </c>
      <c r="D165" s="47" t="s">
        <v>69</v>
      </c>
      <c r="E165" s="51" t="s">
        <v>2011</v>
      </c>
    </row>
    <row r="166" spans="2:5" x14ac:dyDescent="0.25">
      <c r="B166" s="81" t="s">
        <v>973</v>
      </c>
      <c r="C166" s="46" t="s">
        <v>975</v>
      </c>
      <c r="D166" s="46" t="s">
        <v>69</v>
      </c>
      <c r="E166" s="50" t="s">
        <v>2011</v>
      </c>
    </row>
    <row r="167" spans="2:5" x14ac:dyDescent="0.25">
      <c r="B167" s="82" t="s">
        <v>979</v>
      </c>
      <c r="C167" s="47" t="s">
        <v>981</v>
      </c>
      <c r="D167" s="47" t="s">
        <v>69</v>
      </c>
      <c r="E167" s="51" t="s">
        <v>2011</v>
      </c>
    </row>
    <row r="168" spans="2:5" x14ac:dyDescent="0.25">
      <c r="B168" s="81" t="s">
        <v>985</v>
      </c>
      <c r="C168" s="46" t="s">
        <v>987</v>
      </c>
      <c r="D168" s="46" t="s">
        <v>69</v>
      </c>
      <c r="E168" s="50" t="s">
        <v>2011</v>
      </c>
    </row>
    <row r="169" spans="2:5" x14ac:dyDescent="0.25">
      <c r="B169" s="82" t="s">
        <v>991</v>
      </c>
      <c r="C169" s="47" t="s">
        <v>993</v>
      </c>
      <c r="D169" s="47" t="s">
        <v>1995</v>
      </c>
      <c r="E169" s="51" t="s">
        <v>1996</v>
      </c>
    </row>
    <row r="170" spans="2:5" x14ac:dyDescent="0.25">
      <c r="B170" s="81" t="s">
        <v>997</v>
      </c>
      <c r="C170" s="46" t="s">
        <v>999</v>
      </c>
      <c r="D170" s="46" t="s">
        <v>1988</v>
      </c>
      <c r="E170" s="50" t="s">
        <v>2222</v>
      </c>
    </row>
    <row r="171" spans="2:5" x14ac:dyDescent="0.25">
      <c r="B171" s="82" t="s">
        <v>1003</v>
      </c>
      <c r="C171" s="47" t="s">
        <v>1005</v>
      </c>
      <c r="D171" s="47" t="s">
        <v>1988</v>
      </c>
      <c r="E171" s="51" t="s">
        <v>2222</v>
      </c>
    </row>
    <row r="172" spans="2:5" x14ac:dyDescent="0.25">
      <c r="B172" s="81" t="s">
        <v>1009</v>
      </c>
      <c r="C172" s="46" t="s">
        <v>1011</v>
      </c>
      <c r="D172" s="46" t="s">
        <v>69</v>
      </c>
      <c r="E172" s="50" t="s">
        <v>2011</v>
      </c>
    </row>
    <row r="173" spans="2:5" x14ac:dyDescent="0.25">
      <c r="B173" s="82" t="s">
        <v>1015</v>
      </c>
      <c r="C173" s="47" t="s">
        <v>1017</v>
      </c>
      <c r="D173" s="47" t="s">
        <v>69</v>
      </c>
      <c r="E173" s="51" t="s">
        <v>2011</v>
      </c>
    </row>
    <row r="174" spans="2:5" x14ac:dyDescent="0.25">
      <c r="B174" s="81" t="s">
        <v>1021</v>
      </c>
      <c r="C174" s="46" t="s">
        <v>1023</v>
      </c>
      <c r="D174" s="46" t="s">
        <v>1988</v>
      </c>
      <c r="E174" s="50" t="s">
        <v>2222</v>
      </c>
    </row>
    <row r="175" spans="2:5" x14ac:dyDescent="0.25">
      <c r="B175" s="82" t="s">
        <v>1027</v>
      </c>
      <c r="C175" s="47" t="s">
        <v>1029</v>
      </c>
      <c r="D175" s="47" t="s">
        <v>71</v>
      </c>
      <c r="E175" s="51" t="s">
        <v>2012</v>
      </c>
    </row>
    <row r="176" spans="2:5" x14ac:dyDescent="0.25">
      <c r="B176" s="81" t="s">
        <v>1033</v>
      </c>
      <c r="C176" s="46" t="s">
        <v>1035</v>
      </c>
      <c r="D176" s="46" t="s">
        <v>1986</v>
      </c>
      <c r="E176" s="50" t="s">
        <v>1987</v>
      </c>
    </row>
    <row r="177" spans="2:5" x14ac:dyDescent="0.25">
      <c r="B177" s="82" t="s">
        <v>1039</v>
      </c>
      <c r="C177" s="47" t="s">
        <v>1041</v>
      </c>
      <c r="D177" s="47" t="s">
        <v>1986</v>
      </c>
      <c r="E177" s="51" t="s">
        <v>1987</v>
      </c>
    </row>
    <row r="178" spans="2:5" x14ac:dyDescent="0.25">
      <c r="B178" s="81" t="s">
        <v>1045</v>
      </c>
      <c r="C178" s="46" t="s">
        <v>1047</v>
      </c>
      <c r="D178" s="46" t="s">
        <v>1986</v>
      </c>
      <c r="E178" s="50" t="s">
        <v>1987</v>
      </c>
    </row>
    <row r="179" spans="2:5" x14ac:dyDescent="0.25">
      <c r="B179" s="82" t="s">
        <v>1051</v>
      </c>
      <c r="C179" s="47" t="s">
        <v>1053</v>
      </c>
      <c r="D179" s="47" t="s">
        <v>1988</v>
      </c>
      <c r="E179" s="51" t="s">
        <v>2222</v>
      </c>
    </row>
    <row r="180" spans="2:5" x14ac:dyDescent="0.25">
      <c r="B180" s="81" t="s">
        <v>1057</v>
      </c>
      <c r="C180" s="46" t="s">
        <v>1059</v>
      </c>
      <c r="D180" s="46" t="s">
        <v>2013</v>
      </c>
      <c r="E180" s="50" t="s">
        <v>2014</v>
      </c>
    </row>
    <row r="181" spans="2:5" x14ac:dyDescent="0.25">
      <c r="B181" s="82" t="s">
        <v>1063</v>
      </c>
      <c r="C181" s="47" t="s">
        <v>1065</v>
      </c>
      <c r="D181" s="47" t="s">
        <v>1995</v>
      </c>
      <c r="E181" s="51" t="s">
        <v>1996</v>
      </c>
    </row>
    <row r="182" spans="2:5" x14ac:dyDescent="0.25">
      <c r="B182" s="81" t="s">
        <v>1069</v>
      </c>
      <c r="C182" s="46" t="s">
        <v>1071</v>
      </c>
      <c r="D182" s="46" t="s">
        <v>1988</v>
      </c>
      <c r="E182" s="50" t="s">
        <v>2222</v>
      </c>
    </row>
    <row r="183" spans="2:5" x14ac:dyDescent="0.25">
      <c r="B183" s="82" t="s">
        <v>1075</v>
      </c>
      <c r="C183" s="47" t="s">
        <v>1077</v>
      </c>
      <c r="D183" s="47" t="s">
        <v>1986</v>
      </c>
      <c r="E183" s="51" t="s">
        <v>1987</v>
      </c>
    </row>
    <row r="184" spans="2:5" x14ac:dyDescent="0.25">
      <c r="B184" s="81" t="s">
        <v>1081</v>
      </c>
      <c r="C184" s="46" t="s">
        <v>1083</v>
      </c>
      <c r="D184" s="46" t="s">
        <v>2013</v>
      </c>
      <c r="E184" s="50" t="s">
        <v>2014</v>
      </c>
    </row>
    <row r="185" spans="2:5" x14ac:dyDescent="0.25">
      <c r="B185" s="82" t="s">
        <v>1087</v>
      </c>
      <c r="C185" s="47" t="s">
        <v>1089</v>
      </c>
      <c r="D185" s="47" t="s">
        <v>1986</v>
      </c>
      <c r="E185" s="51" t="s">
        <v>1987</v>
      </c>
    </row>
    <row r="186" spans="2:5" x14ac:dyDescent="0.25">
      <c r="B186" s="81" t="s">
        <v>1093</v>
      </c>
      <c r="C186" s="46" t="s">
        <v>1095</v>
      </c>
      <c r="D186" s="46" t="s">
        <v>1986</v>
      </c>
      <c r="E186" s="50" t="s">
        <v>1987</v>
      </c>
    </row>
    <row r="187" spans="2:5" x14ac:dyDescent="0.25">
      <c r="B187" s="82" t="s">
        <v>1099</v>
      </c>
      <c r="C187" s="47" t="s">
        <v>1101</v>
      </c>
      <c r="D187" s="47" t="s">
        <v>1986</v>
      </c>
      <c r="E187" s="51" t="s">
        <v>1987</v>
      </c>
    </row>
    <row r="188" spans="2:5" x14ac:dyDescent="0.25">
      <c r="B188" s="81" t="s">
        <v>1105</v>
      </c>
      <c r="C188" s="46" t="s">
        <v>1107</v>
      </c>
      <c r="D188" s="46" t="s">
        <v>1986</v>
      </c>
      <c r="E188" s="50" t="s">
        <v>1987</v>
      </c>
    </row>
    <row r="189" spans="2:5" x14ac:dyDescent="0.25">
      <c r="B189" s="82" t="s">
        <v>1111</v>
      </c>
      <c r="C189" s="47" t="s">
        <v>1113</v>
      </c>
      <c r="D189" s="47" t="s">
        <v>1988</v>
      </c>
      <c r="E189" s="51" t="s">
        <v>2222</v>
      </c>
    </row>
    <row r="190" spans="2:5" x14ac:dyDescent="0.25">
      <c r="B190" s="81" t="s">
        <v>1117</v>
      </c>
      <c r="C190" s="46" t="s">
        <v>1119</v>
      </c>
      <c r="D190" s="46" t="s">
        <v>1988</v>
      </c>
      <c r="E190" s="50" t="s">
        <v>2222</v>
      </c>
    </row>
    <row r="191" spans="2:5" x14ac:dyDescent="0.25">
      <c r="B191" s="82" t="s">
        <v>1123</v>
      </c>
      <c r="C191" s="47" t="s">
        <v>1125</v>
      </c>
      <c r="D191" s="47" t="s">
        <v>1988</v>
      </c>
      <c r="E191" s="51" t="s">
        <v>2222</v>
      </c>
    </row>
    <row r="192" spans="2:5" x14ac:dyDescent="0.25">
      <c r="B192" s="81" t="s">
        <v>1129</v>
      </c>
      <c r="C192" s="46" t="s">
        <v>1131</v>
      </c>
      <c r="D192" s="46" t="s">
        <v>2008</v>
      </c>
      <c r="E192" s="50" t="s">
        <v>2009</v>
      </c>
    </row>
    <row r="193" spans="2:5" x14ac:dyDescent="0.25">
      <c r="B193" s="82" t="s">
        <v>1135</v>
      </c>
      <c r="C193" s="47" t="s">
        <v>1137</v>
      </c>
      <c r="D193" s="47" t="s">
        <v>1988</v>
      </c>
      <c r="E193" s="51" t="s">
        <v>2222</v>
      </c>
    </row>
    <row r="194" spans="2:5" x14ac:dyDescent="0.25">
      <c r="B194" s="81" t="s">
        <v>1141</v>
      </c>
      <c r="C194" s="46" t="s">
        <v>1143</v>
      </c>
      <c r="D194" s="46" t="s">
        <v>1988</v>
      </c>
      <c r="E194" s="50" t="s">
        <v>2222</v>
      </c>
    </row>
    <row r="195" spans="2:5" x14ac:dyDescent="0.25">
      <c r="B195" s="82" t="s">
        <v>1147</v>
      </c>
      <c r="C195" s="47" t="s">
        <v>1149</v>
      </c>
      <c r="D195" s="47" t="s">
        <v>1988</v>
      </c>
      <c r="E195" s="51" t="s">
        <v>2222</v>
      </c>
    </row>
    <row r="196" spans="2:5" x14ac:dyDescent="0.25">
      <c r="B196" s="81" t="s">
        <v>1153</v>
      </c>
      <c r="C196" s="46" t="s">
        <v>1155</v>
      </c>
      <c r="D196" s="46" t="s">
        <v>1988</v>
      </c>
      <c r="E196" s="50" t="s">
        <v>2222</v>
      </c>
    </row>
    <row r="197" spans="2:5" x14ac:dyDescent="0.25">
      <c r="B197" s="82" t="s">
        <v>2242</v>
      </c>
      <c r="C197" s="47" t="s">
        <v>2244</v>
      </c>
      <c r="D197" s="47" t="s">
        <v>2008</v>
      </c>
      <c r="E197" s="51" t="s">
        <v>2009</v>
      </c>
    </row>
    <row r="198" spans="2:5" x14ac:dyDescent="0.25">
      <c r="B198" s="81" t="s">
        <v>1159</v>
      </c>
      <c r="C198" s="46" t="s">
        <v>1161</v>
      </c>
      <c r="D198" s="46" t="s">
        <v>1984</v>
      </c>
      <c r="E198" s="50" t="s">
        <v>1985</v>
      </c>
    </row>
    <row r="199" spans="2:5" x14ac:dyDescent="0.25">
      <c r="B199" s="82" t="s">
        <v>1165</v>
      </c>
      <c r="C199" s="47" t="s">
        <v>1167</v>
      </c>
      <c r="D199" s="47" t="s">
        <v>2015</v>
      </c>
      <c r="E199" s="51" t="s">
        <v>2016</v>
      </c>
    </row>
    <row r="200" spans="2:5" x14ac:dyDescent="0.25">
      <c r="B200" s="81" t="s">
        <v>1171</v>
      </c>
      <c r="C200" s="46" t="s">
        <v>1173</v>
      </c>
      <c r="D200" s="46" t="s">
        <v>2015</v>
      </c>
      <c r="E200" s="50" t="s">
        <v>2016</v>
      </c>
    </row>
    <row r="201" spans="2:5" x14ac:dyDescent="0.25">
      <c r="B201" s="82" t="s">
        <v>1177</v>
      </c>
      <c r="C201" s="47" t="s">
        <v>1179</v>
      </c>
      <c r="D201" s="47" t="s">
        <v>2015</v>
      </c>
      <c r="E201" s="51" t="s">
        <v>2016</v>
      </c>
    </row>
    <row r="202" spans="2:5" x14ac:dyDescent="0.25">
      <c r="B202" s="81" t="s">
        <v>1183</v>
      </c>
      <c r="C202" s="46" t="s">
        <v>1185</v>
      </c>
      <c r="D202" s="46" t="s">
        <v>1989</v>
      </c>
      <c r="E202" s="50" t="s">
        <v>1990</v>
      </c>
    </row>
    <row r="203" spans="2:5" x14ac:dyDescent="0.25">
      <c r="B203" s="82" t="s">
        <v>1189</v>
      </c>
      <c r="C203" s="47" t="s">
        <v>1191</v>
      </c>
      <c r="D203" s="47" t="s">
        <v>2015</v>
      </c>
      <c r="E203" s="51" t="s">
        <v>2016</v>
      </c>
    </row>
    <row r="204" spans="2:5" x14ac:dyDescent="0.25">
      <c r="B204" s="81" t="s">
        <v>1195</v>
      </c>
      <c r="C204" s="46" t="s">
        <v>1197</v>
      </c>
      <c r="D204" s="46" t="s">
        <v>2015</v>
      </c>
      <c r="E204" s="50" t="s">
        <v>2016</v>
      </c>
    </row>
    <row r="205" spans="2:5" x14ac:dyDescent="0.25">
      <c r="B205" s="82" t="s">
        <v>1201</v>
      </c>
      <c r="C205" s="47" t="s">
        <v>2248</v>
      </c>
      <c r="D205" s="47" t="s">
        <v>2015</v>
      </c>
      <c r="E205" s="51" t="s">
        <v>2016</v>
      </c>
    </row>
    <row r="206" spans="2:5" x14ac:dyDescent="0.25">
      <c r="B206" s="81" t="s">
        <v>2249</v>
      </c>
      <c r="C206" s="46" t="s">
        <v>2251</v>
      </c>
      <c r="D206" s="46" t="s">
        <v>2015</v>
      </c>
      <c r="E206" s="50" t="s">
        <v>2016</v>
      </c>
    </row>
    <row r="207" spans="2:5" x14ac:dyDescent="0.25">
      <c r="B207" s="82" t="s">
        <v>1206</v>
      </c>
      <c r="C207" s="47" t="s">
        <v>1208</v>
      </c>
      <c r="D207" s="47" t="s">
        <v>1995</v>
      </c>
      <c r="E207" s="51" t="s">
        <v>1996</v>
      </c>
    </row>
    <row r="208" spans="2:5" x14ac:dyDescent="0.25">
      <c r="B208" s="81" t="s">
        <v>1212</v>
      </c>
      <c r="C208" s="46" t="s">
        <v>1214</v>
      </c>
      <c r="D208" s="46" t="s">
        <v>1988</v>
      </c>
      <c r="E208" s="50" t="s">
        <v>2222</v>
      </c>
    </row>
    <row r="209" spans="2:5" x14ac:dyDescent="0.25">
      <c r="B209" s="82" t="s">
        <v>1218</v>
      </c>
      <c r="C209" s="47" t="s">
        <v>1220</v>
      </c>
      <c r="D209" s="47" t="s">
        <v>1988</v>
      </c>
      <c r="E209" s="51" t="s">
        <v>2222</v>
      </c>
    </row>
    <row r="210" spans="2:5" x14ac:dyDescent="0.25">
      <c r="B210" s="81" t="s">
        <v>1224</v>
      </c>
      <c r="C210" s="46" t="s">
        <v>1226</v>
      </c>
      <c r="D210" s="46" t="s">
        <v>2015</v>
      </c>
      <c r="E210" s="50" t="s">
        <v>2016</v>
      </c>
    </row>
    <row r="211" spans="2:5" x14ac:dyDescent="0.25">
      <c r="B211" s="82" t="s">
        <v>1230</v>
      </c>
      <c r="C211" s="47" t="s">
        <v>1232</v>
      </c>
      <c r="D211" s="47" t="s">
        <v>2015</v>
      </c>
      <c r="E211" s="51" t="s">
        <v>2016</v>
      </c>
    </row>
    <row r="212" spans="2:5" x14ac:dyDescent="0.25">
      <c r="B212" s="81" t="s">
        <v>1236</v>
      </c>
      <c r="C212" s="46" t="s">
        <v>1238</v>
      </c>
      <c r="D212" s="46" t="s">
        <v>1988</v>
      </c>
      <c r="E212" s="50" t="s">
        <v>2222</v>
      </c>
    </row>
    <row r="213" spans="2:5" x14ac:dyDescent="0.25">
      <c r="B213" s="82" t="s">
        <v>1242</v>
      </c>
      <c r="C213" s="47" t="s">
        <v>1244</v>
      </c>
      <c r="D213" s="47" t="s">
        <v>1988</v>
      </c>
      <c r="E213" s="51" t="s">
        <v>2222</v>
      </c>
    </row>
    <row r="214" spans="2:5" x14ac:dyDescent="0.25">
      <c r="B214" s="81" t="s">
        <v>1248</v>
      </c>
      <c r="C214" s="46" t="s">
        <v>1250</v>
      </c>
      <c r="D214" s="46" t="s">
        <v>1988</v>
      </c>
      <c r="E214" s="50" t="s">
        <v>2222</v>
      </c>
    </row>
    <row r="215" spans="2:5" x14ac:dyDescent="0.25">
      <c r="B215" s="82" t="s">
        <v>1254</v>
      </c>
      <c r="C215" s="47" t="s">
        <v>1256</v>
      </c>
      <c r="D215" s="47" t="s">
        <v>2015</v>
      </c>
      <c r="E215" s="51" t="s">
        <v>2016</v>
      </c>
    </row>
    <row r="216" spans="2:5" x14ac:dyDescent="0.25">
      <c r="B216" s="81" t="s">
        <v>1260</v>
      </c>
      <c r="C216" s="46" t="s">
        <v>1262</v>
      </c>
      <c r="D216" s="46" t="s">
        <v>2015</v>
      </c>
      <c r="E216" s="50" t="s">
        <v>2016</v>
      </c>
    </row>
    <row r="217" spans="2:5" x14ac:dyDescent="0.25">
      <c r="B217" s="82" t="s">
        <v>1266</v>
      </c>
      <c r="C217" s="47" t="s">
        <v>1268</v>
      </c>
      <c r="D217" s="47" t="s">
        <v>2015</v>
      </c>
      <c r="E217" s="51" t="s">
        <v>2016</v>
      </c>
    </row>
    <row r="218" spans="2:5" x14ac:dyDescent="0.25">
      <c r="B218" s="81" t="s">
        <v>2255</v>
      </c>
      <c r="C218" s="46" t="s">
        <v>2257</v>
      </c>
      <c r="D218" s="46" t="s">
        <v>2015</v>
      </c>
      <c r="E218" s="50" t="s">
        <v>2016</v>
      </c>
    </row>
    <row r="219" spans="2:5" x14ac:dyDescent="0.25">
      <c r="B219" s="82" t="s">
        <v>1272</v>
      </c>
      <c r="C219" s="47" t="s">
        <v>1274</v>
      </c>
      <c r="D219" s="47" t="s">
        <v>1995</v>
      </c>
      <c r="E219" s="51" t="s">
        <v>1996</v>
      </c>
    </row>
    <row r="220" spans="2:5" x14ac:dyDescent="0.25">
      <c r="B220" s="81" t="s">
        <v>1278</v>
      </c>
      <c r="C220" s="46" t="s">
        <v>1280</v>
      </c>
      <c r="D220" s="46" t="s">
        <v>2015</v>
      </c>
      <c r="E220" s="50" t="s">
        <v>2016</v>
      </c>
    </row>
    <row r="221" spans="2:5" x14ac:dyDescent="0.25">
      <c r="B221" s="82" t="s">
        <v>1284</v>
      </c>
      <c r="C221" s="47" t="s">
        <v>1286</v>
      </c>
      <c r="D221" s="47" t="s">
        <v>2017</v>
      </c>
      <c r="E221" s="51" t="s">
        <v>2018</v>
      </c>
    </row>
    <row r="222" spans="2:5" x14ac:dyDescent="0.25">
      <c r="B222" s="81" t="s">
        <v>1290</v>
      </c>
      <c r="C222" s="46" t="s">
        <v>1292</v>
      </c>
      <c r="D222" s="46" t="s">
        <v>2017</v>
      </c>
      <c r="E222" s="50" t="s">
        <v>2018</v>
      </c>
    </row>
    <row r="223" spans="2:5" x14ac:dyDescent="0.25">
      <c r="B223" s="82" t="s">
        <v>1296</v>
      </c>
      <c r="C223" s="47" t="s">
        <v>1298</v>
      </c>
      <c r="D223" s="47" t="s">
        <v>2017</v>
      </c>
      <c r="E223" s="51" t="s">
        <v>2018</v>
      </c>
    </row>
    <row r="224" spans="2:5" x14ac:dyDescent="0.25">
      <c r="B224" s="81" t="s">
        <v>1302</v>
      </c>
      <c r="C224" s="46" t="s">
        <v>1304</v>
      </c>
      <c r="D224" s="46" t="s">
        <v>2017</v>
      </c>
      <c r="E224" s="50" t="s">
        <v>2018</v>
      </c>
    </row>
    <row r="225" spans="2:5" x14ac:dyDescent="0.25">
      <c r="B225" s="82" t="s">
        <v>1308</v>
      </c>
      <c r="C225" s="47" t="s">
        <v>1310</v>
      </c>
      <c r="D225" s="47" t="s">
        <v>2017</v>
      </c>
      <c r="E225" s="51" t="s">
        <v>2018</v>
      </c>
    </row>
    <row r="226" spans="2:5" x14ac:dyDescent="0.25">
      <c r="B226" s="81" t="s">
        <v>1314</v>
      </c>
      <c r="C226" s="46" t="s">
        <v>1316</v>
      </c>
      <c r="D226" s="46" t="s">
        <v>2017</v>
      </c>
      <c r="E226" s="50" t="s">
        <v>2018</v>
      </c>
    </row>
    <row r="227" spans="2:5" x14ac:dyDescent="0.25">
      <c r="B227" s="82" t="s">
        <v>1320</v>
      </c>
      <c r="C227" s="47" t="s">
        <v>1322</v>
      </c>
      <c r="D227" s="47" t="s">
        <v>2017</v>
      </c>
      <c r="E227" s="51" t="s">
        <v>2018</v>
      </c>
    </row>
    <row r="228" spans="2:5" x14ac:dyDescent="0.25">
      <c r="B228" s="81" t="s">
        <v>2261</v>
      </c>
      <c r="C228" s="46" t="s">
        <v>2263</v>
      </c>
      <c r="D228" s="46" t="s">
        <v>2017</v>
      </c>
      <c r="E228" s="50" t="s">
        <v>2018</v>
      </c>
    </row>
    <row r="229" spans="2:5" x14ac:dyDescent="0.25">
      <c r="B229" s="82" t="s">
        <v>1326</v>
      </c>
      <c r="C229" s="47" t="s">
        <v>1328</v>
      </c>
      <c r="D229" s="47" t="s">
        <v>1995</v>
      </c>
      <c r="E229" s="51" t="s">
        <v>1996</v>
      </c>
    </row>
    <row r="230" spans="2:5" x14ac:dyDescent="0.25">
      <c r="B230" s="81" t="s">
        <v>1332</v>
      </c>
      <c r="C230" s="46" t="s">
        <v>1334</v>
      </c>
      <c r="D230" s="46" t="s">
        <v>2017</v>
      </c>
      <c r="E230" s="50" t="s">
        <v>2018</v>
      </c>
    </row>
    <row r="231" spans="2:5" x14ac:dyDescent="0.25">
      <c r="B231" s="82" t="s">
        <v>1338</v>
      </c>
      <c r="C231" s="47" t="s">
        <v>1340</v>
      </c>
      <c r="D231" s="47" t="s">
        <v>2017</v>
      </c>
      <c r="E231" s="51" t="s">
        <v>2018</v>
      </c>
    </row>
    <row r="232" spans="2:5" x14ac:dyDescent="0.25">
      <c r="B232" s="81" t="s">
        <v>1344</v>
      </c>
      <c r="C232" s="46" t="s">
        <v>1346</v>
      </c>
      <c r="D232" s="46" t="s">
        <v>2019</v>
      </c>
      <c r="E232" s="50" t="s">
        <v>2020</v>
      </c>
    </row>
    <row r="233" spans="2:5" x14ac:dyDescent="0.25">
      <c r="B233" s="82" t="s">
        <v>1350</v>
      </c>
      <c r="C233" s="47" t="s">
        <v>1352</v>
      </c>
      <c r="D233" s="47" t="s">
        <v>2019</v>
      </c>
      <c r="E233" s="51" t="s">
        <v>2020</v>
      </c>
    </row>
    <row r="234" spans="2:5" x14ac:dyDescent="0.25">
      <c r="B234" s="81" t="s">
        <v>1356</v>
      </c>
      <c r="C234" s="46" t="s">
        <v>1358</v>
      </c>
      <c r="D234" s="46" t="s">
        <v>2019</v>
      </c>
      <c r="E234" s="50" t="s">
        <v>2020</v>
      </c>
    </row>
    <row r="235" spans="2:5" x14ac:dyDescent="0.25">
      <c r="B235" s="82" t="s">
        <v>1362</v>
      </c>
      <c r="C235" s="47" t="s">
        <v>1364</v>
      </c>
      <c r="D235" s="47" t="s">
        <v>2019</v>
      </c>
      <c r="E235" s="51" t="s">
        <v>2020</v>
      </c>
    </row>
    <row r="236" spans="2:5" x14ac:dyDescent="0.25">
      <c r="B236" s="81" t="s">
        <v>1368</v>
      </c>
      <c r="C236" s="46" t="s">
        <v>1370</v>
      </c>
      <c r="D236" s="46" t="s">
        <v>2019</v>
      </c>
      <c r="E236" s="50" t="s">
        <v>2020</v>
      </c>
    </row>
    <row r="237" spans="2:5" x14ac:dyDescent="0.25">
      <c r="B237" s="82" t="s">
        <v>1374</v>
      </c>
      <c r="C237" s="47" t="s">
        <v>1376</v>
      </c>
      <c r="D237" s="47" t="s">
        <v>2019</v>
      </c>
      <c r="E237" s="51" t="s">
        <v>2020</v>
      </c>
    </row>
    <row r="238" spans="2:5" x14ac:dyDescent="0.25">
      <c r="B238" s="81" t="s">
        <v>1380</v>
      </c>
      <c r="C238" s="46" t="s">
        <v>1382</v>
      </c>
      <c r="D238" s="46" t="s">
        <v>2019</v>
      </c>
      <c r="E238" s="50" t="s">
        <v>2020</v>
      </c>
    </row>
    <row r="239" spans="2:5" x14ac:dyDescent="0.25">
      <c r="B239" s="82" t="s">
        <v>1386</v>
      </c>
      <c r="C239" s="47" t="s">
        <v>1388</v>
      </c>
      <c r="D239" s="47" t="s">
        <v>2019</v>
      </c>
      <c r="E239" s="51" t="s">
        <v>2020</v>
      </c>
    </row>
    <row r="240" spans="2:5" x14ac:dyDescent="0.25">
      <c r="B240" s="81" t="s">
        <v>1392</v>
      </c>
      <c r="C240" s="46" t="s">
        <v>1394</v>
      </c>
      <c r="D240" s="46" t="s">
        <v>2019</v>
      </c>
      <c r="E240" s="50" t="s">
        <v>2020</v>
      </c>
    </row>
    <row r="241" spans="2:5" x14ac:dyDescent="0.25">
      <c r="B241" s="82" t="s">
        <v>1398</v>
      </c>
      <c r="C241" s="47" t="s">
        <v>1400</v>
      </c>
      <c r="D241" s="47" t="s">
        <v>2019</v>
      </c>
      <c r="E241" s="51" t="s">
        <v>2020</v>
      </c>
    </row>
    <row r="242" spans="2:5" x14ac:dyDescent="0.25">
      <c r="B242" s="81" t="s">
        <v>1404</v>
      </c>
      <c r="C242" s="46" t="s">
        <v>1406</v>
      </c>
      <c r="D242" s="46" t="s">
        <v>2019</v>
      </c>
      <c r="E242" s="50" t="s">
        <v>2020</v>
      </c>
    </row>
    <row r="243" spans="2:5" x14ac:dyDescent="0.25">
      <c r="B243" s="82" t="s">
        <v>1410</v>
      </c>
      <c r="C243" s="47" t="s">
        <v>1412</v>
      </c>
      <c r="D243" s="47" t="s">
        <v>2008</v>
      </c>
      <c r="E243" s="51" t="s">
        <v>2009</v>
      </c>
    </row>
    <row r="244" spans="2:5" x14ac:dyDescent="0.25">
      <c r="B244" s="81" t="s">
        <v>1416</v>
      </c>
      <c r="C244" s="46" t="s">
        <v>1418</v>
      </c>
      <c r="D244" s="46" t="s">
        <v>2008</v>
      </c>
      <c r="E244" s="50" t="s">
        <v>2009</v>
      </c>
    </row>
    <row r="245" spans="2:5" x14ac:dyDescent="0.25">
      <c r="B245" s="82" t="s">
        <v>1422</v>
      </c>
      <c r="C245" s="47" t="s">
        <v>1424</v>
      </c>
      <c r="D245" s="47" t="s">
        <v>2008</v>
      </c>
      <c r="E245" s="51" t="s">
        <v>2009</v>
      </c>
    </row>
    <row r="246" spans="2:5" x14ac:dyDescent="0.25">
      <c r="B246" s="81" t="s">
        <v>1428</v>
      </c>
      <c r="C246" s="46" t="s">
        <v>1430</v>
      </c>
      <c r="D246" s="46" t="s">
        <v>2008</v>
      </c>
      <c r="E246" s="50" t="s">
        <v>2009</v>
      </c>
    </row>
    <row r="247" spans="2:5" x14ac:dyDescent="0.25">
      <c r="B247" s="82" t="s">
        <v>1434</v>
      </c>
      <c r="C247" s="47" t="s">
        <v>1436</v>
      </c>
      <c r="D247" s="47" t="s">
        <v>2008</v>
      </c>
      <c r="E247" s="51" t="s">
        <v>2009</v>
      </c>
    </row>
    <row r="248" spans="2:5" x14ac:dyDescent="0.25">
      <c r="B248" s="81" t="s">
        <v>1440</v>
      </c>
      <c r="C248" s="46" t="s">
        <v>1442</v>
      </c>
      <c r="D248" s="46" t="s">
        <v>2008</v>
      </c>
      <c r="E248" s="50" t="s">
        <v>2009</v>
      </c>
    </row>
    <row r="249" spans="2:5" x14ac:dyDescent="0.25">
      <c r="B249" s="82" t="s">
        <v>1446</v>
      </c>
      <c r="C249" s="47" t="s">
        <v>1448</v>
      </c>
      <c r="D249" s="47" t="s">
        <v>2008</v>
      </c>
      <c r="E249" s="51" t="s">
        <v>2009</v>
      </c>
    </row>
    <row r="250" spans="2:5" x14ac:dyDescent="0.25">
      <c r="B250" s="81" t="s">
        <v>1452</v>
      </c>
      <c r="C250" s="46" t="s">
        <v>1454</v>
      </c>
      <c r="D250" s="46" t="s">
        <v>2008</v>
      </c>
      <c r="E250" s="50" t="s">
        <v>2009</v>
      </c>
    </row>
    <row r="251" spans="2:5" x14ac:dyDescent="0.25">
      <c r="B251" s="82" t="s">
        <v>1458</v>
      </c>
      <c r="C251" s="47" t="s">
        <v>1460</v>
      </c>
      <c r="D251" s="47" t="s">
        <v>2008</v>
      </c>
      <c r="E251" s="51" t="s">
        <v>2009</v>
      </c>
    </row>
    <row r="252" spans="2:5" x14ac:dyDescent="0.25">
      <c r="B252" s="81" t="s">
        <v>1464</v>
      </c>
      <c r="C252" s="46" t="s">
        <v>1466</v>
      </c>
      <c r="D252" s="46" t="s">
        <v>2008</v>
      </c>
      <c r="E252" s="50" t="s">
        <v>2009</v>
      </c>
    </row>
    <row r="253" spans="2:5" x14ac:dyDescent="0.25">
      <c r="B253" s="82" t="s">
        <v>1470</v>
      </c>
      <c r="C253" s="47" t="s">
        <v>1472</v>
      </c>
      <c r="D253" s="47" t="s">
        <v>2008</v>
      </c>
      <c r="E253" s="51" t="s">
        <v>2009</v>
      </c>
    </row>
    <row r="254" spans="2:5" x14ac:dyDescent="0.25">
      <c r="B254" s="81" t="s">
        <v>1476</v>
      </c>
      <c r="C254" s="46" t="s">
        <v>1478</v>
      </c>
      <c r="D254" s="46" t="s">
        <v>2008</v>
      </c>
      <c r="E254" s="50" t="s">
        <v>2009</v>
      </c>
    </row>
    <row r="255" spans="2:5" x14ac:dyDescent="0.25">
      <c r="B255" s="82" t="s">
        <v>1482</v>
      </c>
      <c r="C255" s="47" t="s">
        <v>1484</v>
      </c>
      <c r="D255" s="47" t="s">
        <v>2008</v>
      </c>
      <c r="E255" s="51" t="s">
        <v>2009</v>
      </c>
    </row>
    <row r="256" spans="2:5" x14ac:dyDescent="0.25">
      <c r="B256" s="81" t="s">
        <v>1488</v>
      </c>
      <c r="C256" s="46" t="s">
        <v>1490</v>
      </c>
      <c r="D256" s="46" t="s">
        <v>2008</v>
      </c>
      <c r="E256" s="50" t="s">
        <v>2009</v>
      </c>
    </row>
    <row r="257" spans="2:5" x14ac:dyDescent="0.25">
      <c r="B257" s="82" t="s">
        <v>1494</v>
      </c>
      <c r="C257" s="47" t="s">
        <v>1496</v>
      </c>
      <c r="D257" s="47" t="s">
        <v>2008</v>
      </c>
      <c r="E257" s="51" t="s">
        <v>2009</v>
      </c>
    </row>
    <row r="258" spans="2:5" x14ac:dyDescent="0.25">
      <c r="B258" s="81" t="s">
        <v>1500</v>
      </c>
      <c r="C258" s="46" t="s">
        <v>1502</v>
      </c>
      <c r="D258" s="46" t="s">
        <v>2008</v>
      </c>
      <c r="E258" s="50" t="s">
        <v>2009</v>
      </c>
    </row>
    <row r="259" spans="2:5" x14ac:dyDescent="0.25">
      <c r="B259" s="82" t="s">
        <v>1506</v>
      </c>
      <c r="C259" s="47" t="s">
        <v>1508</v>
      </c>
      <c r="D259" s="47" t="s">
        <v>2008</v>
      </c>
      <c r="E259" s="51" t="s">
        <v>2009</v>
      </c>
    </row>
    <row r="260" spans="2:5" x14ac:dyDescent="0.25">
      <c r="B260" s="81" t="s">
        <v>1512</v>
      </c>
      <c r="C260" s="46" t="s">
        <v>1514</v>
      </c>
      <c r="D260" s="46" t="s">
        <v>2008</v>
      </c>
      <c r="E260" s="50" t="s">
        <v>2009</v>
      </c>
    </row>
    <row r="261" spans="2:5" x14ac:dyDescent="0.25">
      <c r="B261" s="82" t="s">
        <v>1518</v>
      </c>
      <c r="C261" s="47" t="s">
        <v>1520</v>
      </c>
      <c r="D261" s="47" t="s">
        <v>2008</v>
      </c>
      <c r="E261" s="51" t="s">
        <v>2009</v>
      </c>
    </row>
    <row r="262" spans="2:5" x14ac:dyDescent="0.25">
      <c r="B262" s="81" t="s">
        <v>1524</v>
      </c>
      <c r="C262" s="46" t="s">
        <v>1526</v>
      </c>
      <c r="D262" s="46" t="s">
        <v>2008</v>
      </c>
      <c r="E262" s="50" t="s">
        <v>2009</v>
      </c>
    </row>
    <row r="263" spans="2:5" x14ac:dyDescent="0.25">
      <c r="B263" s="82" t="s">
        <v>1530</v>
      </c>
      <c r="C263" s="47" t="s">
        <v>1532</v>
      </c>
      <c r="D263" s="47" t="s">
        <v>2008</v>
      </c>
      <c r="E263" s="51" t="s">
        <v>2009</v>
      </c>
    </row>
    <row r="264" spans="2:5" x14ac:dyDescent="0.25">
      <c r="B264" s="81" t="s">
        <v>1536</v>
      </c>
      <c r="C264" s="46" t="s">
        <v>1538</v>
      </c>
      <c r="D264" s="46" t="s">
        <v>2008</v>
      </c>
      <c r="E264" s="50" t="s">
        <v>2009</v>
      </c>
    </row>
    <row r="265" spans="2:5" x14ac:dyDescent="0.25">
      <c r="B265" s="82" t="s">
        <v>1542</v>
      </c>
      <c r="C265" s="47" t="s">
        <v>1544</v>
      </c>
      <c r="D265" s="47" t="s">
        <v>2008</v>
      </c>
      <c r="E265" s="51" t="s">
        <v>2009</v>
      </c>
    </row>
    <row r="266" spans="2:5" x14ac:dyDescent="0.25">
      <c r="B266" s="81" t="s">
        <v>1548</v>
      </c>
      <c r="C266" s="46" t="s">
        <v>1550</v>
      </c>
      <c r="D266" s="46" t="s">
        <v>2008</v>
      </c>
      <c r="E266" s="50" t="s">
        <v>2009</v>
      </c>
    </row>
    <row r="267" spans="2:5" x14ac:dyDescent="0.25">
      <c r="B267" s="82" t="s">
        <v>1554</v>
      </c>
      <c r="C267" s="47" t="s">
        <v>1556</v>
      </c>
      <c r="D267" s="47" t="s">
        <v>2008</v>
      </c>
      <c r="E267" s="51" t="s">
        <v>2009</v>
      </c>
    </row>
    <row r="268" spans="2:5" x14ac:dyDescent="0.25">
      <c r="B268" s="81" t="s">
        <v>1560</v>
      </c>
      <c r="C268" s="46" t="s">
        <v>1562</v>
      </c>
      <c r="D268" s="46" t="s">
        <v>2008</v>
      </c>
      <c r="E268" s="50" t="s">
        <v>2009</v>
      </c>
    </row>
    <row r="269" spans="2:5" x14ac:dyDescent="0.25">
      <c r="B269" s="82" t="s">
        <v>1566</v>
      </c>
      <c r="C269" s="47" t="s">
        <v>1568</v>
      </c>
      <c r="D269" s="47" t="s">
        <v>2008</v>
      </c>
      <c r="E269" s="51" t="s">
        <v>2009</v>
      </c>
    </row>
    <row r="270" spans="2:5" x14ac:dyDescent="0.25">
      <c r="B270" s="81" t="s">
        <v>1572</v>
      </c>
      <c r="C270" s="46" t="s">
        <v>1574</v>
      </c>
      <c r="D270" s="46" t="s">
        <v>2008</v>
      </c>
      <c r="E270" s="50" t="s">
        <v>2009</v>
      </c>
    </row>
    <row r="271" spans="2:5" x14ac:dyDescent="0.25">
      <c r="B271" s="82" t="s">
        <v>1578</v>
      </c>
      <c r="C271" s="47" t="s">
        <v>2267</v>
      </c>
      <c r="D271" s="47" t="s">
        <v>1986</v>
      </c>
      <c r="E271" s="51" t="s">
        <v>1987</v>
      </c>
    </row>
    <row r="272" spans="2:5" x14ac:dyDescent="0.25">
      <c r="B272" s="81" t="s">
        <v>1583</v>
      </c>
      <c r="C272" s="46" t="s">
        <v>1585</v>
      </c>
      <c r="D272" s="46" t="s">
        <v>1986</v>
      </c>
      <c r="E272" s="50" t="s">
        <v>1987</v>
      </c>
    </row>
    <row r="273" spans="2:5" x14ac:dyDescent="0.25">
      <c r="B273" s="82" t="s">
        <v>1589</v>
      </c>
      <c r="C273" s="47" t="s">
        <v>1591</v>
      </c>
      <c r="D273" s="47" t="s">
        <v>1988</v>
      </c>
      <c r="E273" s="51" t="s">
        <v>2222</v>
      </c>
    </row>
    <row r="274" spans="2:5" x14ac:dyDescent="0.25">
      <c r="B274" s="81" t="s">
        <v>1595</v>
      </c>
      <c r="C274" s="46" t="s">
        <v>1597</v>
      </c>
      <c r="D274" s="46" t="s">
        <v>1988</v>
      </c>
      <c r="E274" s="50" t="s">
        <v>2222</v>
      </c>
    </row>
    <row r="275" spans="2:5" x14ac:dyDescent="0.25">
      <c r="B275" s="82" t="s">
        <v>1601</v>
      </c>
      <c r="C275" s="47" t="s">
        <v>1603</v>
      </c>
      <c r="D275" s="47" t="s">
        <v>1988</v>
      </c>
      <c r="E275" s="51" t="s">
        <v>2222</v>
      </c>
    </row>
    <row r="276" spans="2:5" x14ac:dyDescent="0.25">
      <c r="B276" s="81" t="s">
        <v>1607</v>
      </c>
      <c r="C276" s="46" t="s">
        <v>1609</v>
      </c>
      <c r="D276" s="46" t="s">
        <v>1988</v>
      </c>
      <c r="E276" s="50" t="s">
        <v>2222</v>
      </c>
    </row>
    <row r="277" spans="2:5" x14ac:dyDescent="0.25">
      <c r="B277" s="82" t="s">
        <v>1613</v>
      </c>
      <c r="C277" s="47" t="s">
        <v>1615</v>
      </c>
      <c r="D277" s="47" t="s">
        <v>1986</v>
      </c>
      <c r="E277" s="51" t="s">
        <v>1987</v>
      </c>
    </row>
    <row r="278" spans="2:5" x14ac:dyDescent="0.25">
      <c r="B278" s="81" t="s">
        <v>1619</v>
      </c>
      <c r="C278" s="46" t="s">
        <v>1621</v>
      </c>
      <c r="D278" s="46" t="s">
        <v>1986</v>
      </c>
      <c r="E278" s="50" t="s">
        <v>1987</v>
      </c>
    </row>
    <row r="279" spans="2:5" x14ac:dyDescent="0.25">
      <c r="B279" s="82" t="s">
        <v>1625</v>
      </c>
      <c r="C279" s="47" t="s">
        <v>1627</v>
      </c>
      <c r="D279" s="47" t="s">
        <v>1995</v>
      </c>
      <c r="E279" s="51" t="s">
        <v>1996</v>
      </c>
    </row>
    <row r="280" spans="2:5" x14ac:dyDescent="0.25">
      <c r="B280" s="81" t="s">
        <v>1631</v>
      </c>
      <c r="C280" s="46" t="s">
        <v>1633</v>
      </c>
      <c r="D280" s="46" t="s">
        <v>1995</v>
      </c>
      <c r="E280" s="50" t="s">
        <v>1996</v>
      </c>
    </row>
    <row r="281" spans="2:5" x14ac:dyDescent="0.25">
      <c r="B281" s="82" t="s">
        <v>1637</v>
      </c>
      <c r="C281" s="47" t="s">
        <v>1639</v>
      </c>
      <c r="D281" s="47" t="s">
        <v>2022</v>
      </c>
      <c r="E281" s="51" t="s">
        <v>2023</v>
      </c>
    </row>
    <row r="282" spans="2:5" x14ac:dyDescent="0.25">
      <c r="B282" s="81" t="s">
        <v>1643</v>
      </c>
      <c r="C282" s="46" t="s">
        <v>1645</v>
      </c>
      <c r="D282" s="46" t="s">
        <v>1995</v>
      </c>
      <c r="E282" s="50" t="s">
        <v>1996</v>
      </c>
    </row>
    <row r="283" spans="2:5" x14ac:dyDescent="0.25">
      <c r="B283" s="82" t="s">
        <v>1649</v>
      </c>
      <c r="C283" s="47" t="s">
        <v>1651</v>
      </c>
      <c r="D283" s="47" t="s">
        <v>1995</v>
      </c>
      <c r="E283" s="51" t="s">
        <v>1996</v>
      </c>
    </row>
    <row r="284" spans="2:5" x14ac:dyDescent="0.25">
      <c r="B284" s="81" t="s">
        <v>1655</v>
      </c>
      <c r="C284" s="46" t="s">
        <v>1657</v>
      </c>
      <c r="D284" s="46" t="s">
        <v>1995</v>
      </c>
      <c r="E284" s="50" t="s">
        <v>1996</v>
      </c>
    </row>
    <row r="285" spans="2:5" x14ac:dyDescent="0.25">
      <c r="B285" s="82" t="s">
        <v>1661</v>
      </c>
      <c r="C285" s="47" t="s">
        <v>1663</v>
      </c>
      <c r="D285" s="47" t="s">
        <v>1986</v>
      </c>
      <c r="E285" s="51" t="s">
        <v>1987</v>
      </c>
    </row>
    <row r="286" spans="2:5" x14ac:dyDescent="0.25">
      <c r="B286" s="81" t="s">
        <v>1667</v>
      </c>
      <c r="C286" s="46" t="s">
        <v>1669</v>
      </c>
      <c r="D286" s="46" t="s">
        <v>1986</v>
      </c>
      <c r="E286" s="50" t="s">
        <v>1987</v>
      </c>
    </row>
    <row r="287" spans="2:5" x14ac:dyDescent="0.25">
      <c r="B287" s="82" t="s">
        <v>1673</v>
      </c>
      <c r="C287" s="47" t="s">
        <v>1675</v>
      </c>
      <c r="D287" s="47" t="s">
        <v>1988</v>
      </c>
      <c r="E287" s="51" t="s">
        <v>2222</v>
      </c>
    </row>
    <row r="288" spans="2:5" x14ac:dyDescent="0.25">
      <c r="B288" s="81" t="s">
        <v>1679</v>
      </c>
      <c r="C288" s="46" t="s">
        <v>1681</v>
      </c>
      <c r="D288" s="46" t="s">
        <v>1988</v>
      </c>
      <c r="E288" s="50" t="s">
        <v>2222</v>
      </c>
    </row>
    <row r="289" spans="2:5" x14ac:dyDescent="0.25">
      <c r="B289" s="82" t="s">
        <v>1685</v>
      </c>
      <c r="C289" s="47" t="s">
        <v>1687</v>
      </c>
      <c r="D289" s="47" t="s">
        <v>1988</v>
      </c>
      <c r="E289" s="51" t="s">
        <v>2222</v>
      </c>
    </row>
    <row r="290" spans="2:5" x14ac:dyDescent="0.25">
      <c r="B290" s="81" t="s">
        <v>1691</v>
      </c>
      <c r="C290" s="46" t="s">
        <v>1693</v>
      </c>
      <c r="D290" s="46" t="s">
        <v>1988</v>
      </c>
      <c r="E290" s="50" t="s">
        <v>2222</v>
      </c>
    </row>
    <row r="291" spans="2:5" x14ac:dyDescent="0.25">
      <c r="B291" s="82" t="s">
        <v>1697</v>
      </c>
      <c r="C291" s="47" t="s">
        <v>1699</v>
      </c>
      <c r="D291" s="47" t="s">
        <v>1988</v>
      </c>
      <c r="E291" s="51" t="s">
        <v>2222</v>
      </c>
    </row>
    <row r="292" spans="2:5" x14ac:dyDescent="0.25">
      <c r="B292" s="81" t="s">
        <v>1703</v>
      </c>
      <c r="C292" s="46" t="s">
        <v>1705</v>
      </c>
      <c r="D292" s="46" t="s">
        <v>1986</v>
      </c>
      <c r="E292" s="50" t="s">
        <v>1987</v>
      </c>
    </row>
    <row r="293" spans="2:5" x14ac:dyDescent="0.25">
      <c r="B293" s="82" t="s">
        <v>1709</v>
      </c>
      <c r="C293" s="47" t="s">
        <v>2268</v>
      </c>
      <c r="D293" s="47" t="s">
        <v>2024</v>
      </c>
      <c r="E293" s="51" t="s">
        <v>2025</v>
      </c>
    </row>
    <row r="294" spans="2:5" x14ac:dyDescent="0.25">
      <c r="B294" s="81" t="s">
        <v>1714</v>
      </c>
      <c r="C294" s="46" t="s">
        <v>2269</v>
      </c>
      <c r="D294" s="46" t="s">
        <v>2024</v>
      </c>
      <c r="E294" s="50" t="s">
        <v>2025</v>
      </c>
    </row>
    <row r="295" spans="2:5" x14ac:dyDescent="0.25">
      <c r="B295" s="82" t="s">
        <v>1719</v>
      </c>
      <c r="C295" s="47" t="s">
        <v>2270</v>
      </c>
      <c r="D295" s="47" t="s">
        <v>2024</v>
      </c>
      <c r="E295" s="51" t="s">
        <v>2025</v>
      </c>
    </row>
    <row r="296" spans="2:5" x14ac:dyDescent="0.25">
      <c r="B296" s="81" t="s">
        <v>1724</v>
      </c>
      <c r="C296" s="46" t="s">
        <v>1726</v>
      </c>
      <c r="D296" s="46" t="s">
        <v>2024</v>
      </c>
      <c r="E296" s="50" t="s">
        <v>2025</v>
      </c>
    </row>
    <row r="297" spans="2:5" x14ac:dyDescent="0.25">
      <c r="B297" s="82" t="s">
        <v>1730</v>
      </c>
      <c r="C297" s="47" t="s">
        <v>2271</v>
      </c>
      <c r="D297" s="47" t="s">
        <v>2024</v>
      </c>
      <c r="E297" s="51" t="s">
        <v>2025</v>
      </c>
    </row>
    <row r="298" spans="2:5" x14ac:dyDescent="0.25">
      <c r="B298" s="81" t="s">
        <v>1735</v>
      </c>
      <c r="C298" s="46" t="s">
        <v>2272</v>
      </c>
      <c r="D298" s="46" t="s">
        <v>2024</v>
      </c>
      <c r="E298" s="50" t="s">
        <v>2025</v>
      </c>
    </row>
    <row r="299" spans="2:5" x14ac:dyDescent="0.25">
      <c r="B299" s="82" t="s">
        <v>1740</v>
      </c>
      <c r="C299" s="47" t="s">
        <v>2273</v>
      </c>
      <c r="D299" s="47" t="s">
        <v>2024</v>
      </c>
      <c r="E299" s="51" t="s">
        <v>2025</v>
      </c>
    </row>
    <row r="300" spans="2:5" x14ac:dyDescent="0.25">
      <c r="B300" s="81" t="s">
        <v>1745</v>
      </c>
      <c r="C300" s="46" t="s">
        <v>2274</v>
      </c>
      <c r="D300" s="46" t="s">
        <v>2024</v>
      </c>
      <c r="E300" s="50" t="s">
        <v>2025</v>
      </c>
    </row>
    <row r="301" spans="2:5" x14ac:dyDescent="0.25">
      <c r="B301" s="82" t="s">
        <v>1750</v>
      </c>
      <c r="C301" s="47" t="s">
        <v>1752</v>
      </c>
      <c r="D301" s="47" t="s">
        <v>2024</v>
      </c>
      <c r="E301" s="51" t="s">
        <v>2025</v>
      </c>
    </row>
    <row r="302" spans="2:5" x14ac:dyDescent="0.25">
      <c r="B302" s="81" t="s">
        <v>1756</v>
      </c>
      <c r="C302" s="46" t="s">
        <v>2275</v>
      </c>
      <c r="D302" s="46" t="s">
        <v>2024</v>
      </c>
      <c r="E302" s="50" t="s">
        <v>2025</v>
      </c>
    </row>
    <row r="303" spans="2:5" x14ac:dyDescent="0.25">
      <c r="B303" s="82" t="s">
        <v>2276</v>
      </c>
      <c r="C303" s="47" t="s">
        <v>2278</v>
      </c>
      <c r="D303" s="47" t="s">
        <v>2024</v>
      </c>
      <c r="E303" s="51" t="s">
        <v>2025</v>
      </c>
    </row>
    <row r="304" spans="2:5" x14ac:dyDescent="0.25">
      <c r="B304" s="81" t="s">
        <v>2282</v>
      </c>
      <c r="C304" s="46" t="s">
        <v>2284</v>
      </c>
      <c r="D304" s="46" t="s">
        <v>2024</v>
      </c>
      <c r="E304" s="50" t="s">
        <v>2025</v>
      </c>
    </row>
    <row r="305" spans="2:5" x14ac:dyDescent="0.25">
      <c r="B305" s="82" t="s">
        <v>1761</v>
      </c>
      <c r="C305" s="47" t="s">
        <v>1763</v>
      </c>
      <c r="D305" s="47" t="s">
        <v>2024</v>
      </c>
      <c r="E305" s="51" t="s">
        <v>2025</v>
      </c>
    </row>
    <row r="306" spans="2:5" x14ac:dyDescent="0.25">
      <c r="B306" s="81" t="s">
        <v>1767</v>
      </c>
      <c r="C306" s="46" t="s">
        <v>1769</v>
      </c>
      <c r="D306" s="46" t="s">
        <v>2024</v>
      </c>
      <c r="E306" s="50" t="s">
        <v>2025</v>
      </c>
    </row>
    <row r="307" spans="2:5" x14ac:dyDescent="0.25">
      <c r="B307" s="82" t="s">
        <v>1773</v>
      </c>
      <c r="C307" s="47" t="s">
        <v>1775</v>
      </c>
      <c r="D307" s="47" t="s">
        <v>2024</v>
      </c>
      <c r="E307" s="51" t="s">
        <v>2025</v>
      </c>
    </row>
    <row r="308" spans="2:5" x14ac:dyDescent="0.25">
      <c r="B308" s="81" t="s">
        <v>1779</v>
      </c>
      <c r="C308" s="46" t="s">
        <v>1781</v>
      </c>
      <c r="D308" s="46" t="s">
        <v>2024</v>
      </c>
      <c r="E308" s="50" t="s">
        <v>2025</v>
      </c>
    </row>
    <row r="309" spans="2:5" x14ac:dyDescent="0.25">
      <c r="B309" s="82" t="s">
        <v>1785</v>
      </c>
      <c r="C309" s="47" t="s">
        <v>1787</v>
      </c>
      <c r="D309" s="47" t="s">
        <v>2024</v>
      </c>
      <c r="E309" s="51" t="s">
        <v>2025</v>
      </c>
    </row>
    <row r="310" spans="2:5" x14ac:dyDescent="0.25">
      <c r="B310" s="81" t="s">
        <v>1791</v>
      </c>
      <c r="C310" s="46" t="s">
        <v>1793</v>
      </c>
      <c r="D310" s="46" t="s">
        <v>2024</v>
      </c>
      <c r="E310" s="50" t="s">
        <v>2025</v>
      </c>
    </row>
    <row r="311" spans="2:5" x14ac:dyDescent="0.25">
      <c r="B311" s="82" t="s">
        <v>1797</v>
      </c>
      <c r="C311" s="47" t="s">
        <v>1799</v>
      </c>
      <c r="D311" s="47" t="s">
        <v>1986</v>
      </c>
      <c r="E311" s="51" t="s">
        <v>1987</v>
      </c>
    </row>
    <row r="312" spans="2:5" x14ac:dyDescent="0.25">
      <c r="B312" s="81" t="s">
        <v>1803</v>
      </c>
      <c r="C312" s="46" t="s">
        <v>1805</v>
      </c>
      <c r="D312" s="46" t="s">
        <v>1986</v>
      </c>
      <c r="E312" s="50" t="s">
        <v>1987</v>
      </c>
    </row>
    <row r="313" spans="2:5" x14ac:dyDescent="0.25">
      <c r="B313" s="82" t="s">
        <v>1809</v>
      </c>
      <c r="C313" s="47" t="s">
        <v>1811</v>
      </c>
      <c r="D313" s="47" t="s">
        <v>1986</v>
      </c>
      <c r="E313" s="51" t="s">
        <v>1987</v>
      </c>
    </row>
    <row r="314" spans="2:5" x14ac:dyDescent="0.25">
      <c r="B314" s="81" t="s">
        <v>1815</v>
      </c>
      <c r="C314" s="46" t="s">
        <v>1817</v>
      </c>
      <c r="D314" s="46" t="s">
        <v>1988</v>
      </c>
      <c r="E314" s="50" t="s">
        <v>2222</v>
      </c>
    </row>
    <row r="315" spans="2:5" x14ac:dyDescent="0.25">
      <c r="B315" s="82" t="s">
        <v>1821</v>
      </c>
      <c r="C315" s="47" t="s">
        <v>1823</v>
      </c>
      <c r="D315" s="47" t="s">
        <v>1988</v>
      </c>
      <c r="E315" s="51" t="s">
        <v>2222</v>
      </c>
    </row>
    <row r="316" spans="2:5" x14ac:dyDescent="0.25">
      <c r="B316" s="81" t="s">
        <v>1827</v>
      </c>
      <c r="C316" s="46" t="s">
        <v>1829</v>
      </c>
      <c r="D316" s="46" t="s">
        <v>1988</v>
      </c>
      <c r="E316" s="50" t="s">
        <v>2222</v>
      </c>
    </row>
    <row r="317" spans="2:5" x14ac:dyDescent="0.25">
      <c r="B317" s="82" t="s">
        <v>1833</v>
      </c>
      <c r="C317" s="47" t="s">
        <v>1835</v>
      </c>
      <c r="D317" s="47" t="s">
        <v>1988</v>
      </c>
      <c r="E317" s="51" t="s">
        <v>2222</v>
      </c>
    </row>
    <row r="318" spans="2:5" x14ac:dyDescent="0.25">
      <c r="B318" s="81" t="s">
        <v>1839</v>
      </c>
      <c r="C318" s="46" t="s">
        <v>1841</v>
      </c>
      <c r="D318" s="46" t="s">
        <v>1988</v>
      </c>
      <c r="E318" s="50" t="s">
        <v>2222</v>
      </c>
    </row>
    <row r="319" spans="2:5" x14ac:dyDescent="0.25">
      <c r="B319" s="82" t="s">
        <v>1845</v>
      </c>
      <c r="C319" s="47" t="s">
        <v>1847</v>
      </c>
      <c r="D319" s="47" t="s">
        <v>1988</v>
      </c>
      <c r="E319" s="51" t="s">
        <v>2222</v>
      </c>
    </row>
    <row r="320" spans="2:5" x14ac:dyDescent="0.25">
      <c r="B320" s="81" t="s">
        <v>1851</v>
      </c>
      <c r="C320" s="46" t="s">
        <v>1853</v>
      </c>
      <c r="D320" s="46" t="s">
        <v>1988</v>
      </c>
      <c r="E320" s="50" t="s">
        <v>2222</v>
      </c>
    </row>
    <row r="321" spans="2:5" x14ac:dyDescent="0.25">
      <c r="B321" s="82" t="s">
        <v>1857</v>
      </c>
      <c r="C321" s="47" t="s">
        <v>1859</v>
      </c>
      <c r="D321" s="47" t="s">
        <v>71</v>
      </c>
      <c r="E321" s="51" t="s">
        <v>2012</v>
      </c>
    </row>
    <row r="322" spans="2:5" x14ac:dyDescent="0.25">
      <c r="B322" s="81" t="s">
        <v>1863</v>
      </c>
      <c r="C322" s="46" t="s">
        <v>1865</v>
      </c>
      <c r="D322" s="46" t="s">
        <v>71</v>
      </c>
      <c r="E322" s="50" t="s">
        <v>2012</v>
      </c>
    </row>
    <row r="323" spans="2:5" x14ac:dyDescent="0.25">
      <c r="B323" s="82" t="s">
        <v>1869</v>
      </c>
      <c r="C323" s="47" t="s">
        <v>1871</v>
      </c>
      <c r="D323" s="47" t="s">
        <v>71</v>
      </c>
      <c r="E323" s="51" t="s">
        <v>2012</v>
      </c>
    </row>
    <row r="324" spans="2:5" x14ac:dyDescent="0.25">
      <c r="B324" s="81" t="s">
        <v>1875</v>
      </c>
      <c r="C324" s="46" t="s">
        <v>1877</v>
      </c>
      <c r="D324" s="46" t="s">
        <v>71</v>
      </c>
      <c r="E324" s="50" t="s">
        <v>2012</v>
      </c>
    </row>
    <row r="325" spans="2:5" x14ac:dyDescent="0.25">
      <c r="B325" s="82" t="s">
        <v>1881</v>
      </c>
      <c r="C325" s="47" t="s">
        <v>1883</v>
      </c>
      <c r="D325" s="47" t="s">
        <v>1986</v>
      </c>
      <c r="E325" s="51" t="s">
        <v>1987</v>
      </c>
    </row>
    <row r="326" spans="2:5" x14ac:dyDescent="0.25">
      <c r="B326" s="81" t="s">
        <v>2288</v>
      </c>
      <c r="C326" s="46" t="s">
        <v>2290</v>
      </c>
      <c r="D326" s="46" t="s">
        <v>1986</v>
      </c>
      <c r="E326" s="50" t="s">
        <v>1987</v>
      </c>
    </row>
    <row r="327" spans="2:5" x14ac:dyDescent="0.25">
      <c r="B327" s="82" t="s">
        <v>1887</v>
      </c>
      <c r="C327" s="47" t="s">
        <v>1889</v>
      </c>
      <c r="D327" s="47" t="s">
        <v>2026</v>
      </c>
      <c r="E327" s="51" t="s">
        <v>2027</v>
      </c>
    </row>
    <row r="328" spans="2:5" x14ac:dyDescent="0.25">
      <c r="B328" s="81" t="s">
        <v>1893</v>
      </c>
      <c r="C328" s="46" t="s">
        <v>1895</v>
      </c>
      <c r="D328" s="46" t="s">
        <v>1988</v>
      </c>
      <c r="E328" s="50" t="s">
        <v>2222</v>
      </c>
    </row>
    <row r="329" spans="2:5" x14ac:dyDescent="0.25">
      <c r="B329" s="82" t="s">
        <v>1899</v>
      </c>
      <c r="C329" s="48" t="s">
        <v>1901</v>
      </c>
      <c r="D329" s="48" t="s">
        <v>1988</v>
      </c>
      <c r="E329" s="52" t="s">
        <v>2222</v>
      </c>
    </row>
    <row r="330" spans="2:5" x14ac:dyDescent="0.25">
      <c r="B330" s="81" t="s">
        <v>1905</v>
      </c>
      <c r="C330" s="46" t="s">
        <v>1907</v>
      </c>
      <c r="D330" s="46" t="s">
        <v>2008</v>
      </c>
      <c r="E330" s="50" t="s">
        <v>2009</v>
      </c>
    </row>
    <row r="331" spans="2:5" x14ac:dyDescent="0.25">
      <c r="B331" s="82" t="s">
        <v>1911</v>
      </c>
      <c r="C331" s="47" t="s">
        <v>1913</v>
      </c>
      <c r="D331" s="47" t="s">
        <v>1988</v>
      </c>
      <c r="E331" s="51" t="s">
        <v>2222</v>
      </c>
    </row>
    <row r="332" spans="2:5" x14ac:dyDescent="0.25">
      <c r="B332" s="81" t="s">
        <v>1917</v>
      </c>
      <c r="C332" s="46" t="s">
        <v>1919</v>
      </c>
      <c r="D332" s="46" t="s">
        <v>1988</v>
      </c>
      <c r="E332" s="50" t="s">
        <v>2222</v>
      </c>
    </row>
    <row r="333" spans="2:5" x14ac:dyDescent="0.25">
      <c r="B333" s="82" t="s">
        <v>1923</v>
      </c>
      <c r="C333" s="47" t="s">
        <v>1925</v>
      </c>
      <c r="D333" s="47" t="s">
        <v>1988</v>
      </c>
      <c r="E333" s="51" t="s">
        <v>2222</v>
      </c>
    </row>
    <row r="334" spans="2:5" x14ac:dyDescent="0.25">
      <c r="B334" s="81" t="s">
        <v>1929</v>
      </c>
      <c r="C334" s="46" t="s">
        <v>1931</v>
      </c>
      <c r="D334" s="46" t="s">
        <v>1988</v>
      </c>
      <c r="E334" s="50" t="s">
        <v>2222</v>
      </c>
    </row>
    <row r="335" spans="2:5" x14ac:dyDescent="0.25">
      <c r="B335" s="82" t="s">
        <v>1935</v>
      </c>
      <c r="C335" s="47" t="s">
        <v>1937</v>
      </c>
      <c r="D335" s="47" t="s">
        <v>1991</v>
      </c>
      <c r="E335" s="51" t="s">
        <v>1992</v>
      </c>
    </row>
    <row r="336" spans="2:5" x14ac:dyDescent="0.25">
      <c r="B336" s="81" t="s">
        <v>1941</v>
      </c>
      <c r="C336" s="46" t="s">
        <v>1943</v>
      </c>
      <c r="D336" s="46" t="s">
        <v>2021</v>
      </c>
      <c r="E336" s="50" t="s">
        <v>2028</v>
      </c>
    </row>
    <row r="337" spans="2:5" x14ac:dyDescent="0.25">
      <c r="B337" s="82" t="s">
        <v>1947</v>
      </c>
      <c r="C337" s="47" t="s">
        <v>1949</v>
      </c>
      <c r="D337" s="47" t="s">
        <v>2021</v>
      </c>
      <c r="E337" s="51" t="s">
        <v>2028</v>
      </c>
    </row>
    <row r="338" spans="2:5" x14ac:dyDescent="0.25">
      <c r="B338" s="81" t="s">
        <v>1953</v>
      </c>
      <c r="C338" s="46" t="s">
        <v>1955</v>
      </c>
      <c r="D338" s="46" t="s">
        <v>2021</v>
      </c>
      <c r="E338" s="50" t="s">
        <v>2028</v>
      </c>
    </row>
    <row r="339" spans="2:5" x14ac:dyDescent="0.25">
      <c r="B339" s="82" t="s">
        <v>1959</v>
      </c>
      <c r="C339" s="47" t="s">
        <v>1961</v>
      </c>
      <c r="D339" s="47" t="s">
        <v>1986</v>
      </c>
      <c r="E339" s="51" t="s">
        <v>1987</v>
      </c>
    </row>
    <row r="340" spans="2:5" x14ac:dyDescent="0.25">
      <c r="B340" s="81" t="s">
        <v>1965</v>
      </c>
      <c r="C340" s="46" t="s">
        <v>1967</v>
      </c>
      <c r="D340" s="46" t="s">
        <v>1986</v>
      </c>
      <c r="E340" s="50" t="s">
        <v>1987</v>
      </c>
    </row>
    <row r="341" spans="2:5" x14ac:dyDescent="0.25">
      <c r="B341" s="82" t="s">
        <v>1971</v>
      </c>
      <c r="C341" s="47" t="s">
        <v>1973</v>
      </c>
      <c r="D341" s="47" t="s">
        <v>1986</v>
      </c>
      <c r="E341" s="51" t="s">
        <v>1987</v>
      </c>
    </row>
    <row r="342" spans="2:5" x14ac:dyDescent="0.25">
      <c r="B342" s="81" t="s">
        <v>2179</v>
      </c>
      <c r="C342" s="46" t="s">
        <v>1977</v>
      </c>
      <c r="D342" s="46" t="s">
        <v>2223</v>
      </c>
      <c r="E342" s="50" t="s">
        <v>2224</v>
      </c>
    </row>
    <row r="343" spans="2:5" x14ac:dyDescent="0.25">
      <c r="B343" s="83" t="s">
        <v>2180</v>
      </c>
      <c r="C343" s="84" t="s">
        <v>1978</v>
      </c>
      <c r="D343" s="84" t="s">
        <v>2223</v>
      </c>
      <c r="E343" s="85" t="s">
        <v>2224</v>
      </c>
    </row>
  </sheetData>
  <sheetProtection algorithmName="SHA-512" hashValue="hsNJdWT+bpmecDkRTpZXl1JZJKeMf9wGtOzMYKifprzf1xbYQIz1J0wL1QeS8P9GB+OscTGgzr2hR0U6DuSw1A==" saltValue="g9Lil1LOzc1yfcM78vVFNw==" spinCount="100000" sheet="1" selectLockedCells="1" selectUnlockedCells="1"/>
  <pageMargins left="0.25" right="0.25" top="0.5" bottom="0.5" header="0.25" footer="0.25"/>
  <pageSetup scale="68" fitToHeight="0" orientation="landscape" r:id="rId1"/>
  <headerFooter scaleWithDoc="0">
    <oddHeader>&amp;L&amp;"Arial,Regular"&amp;10Puerto Rico</oddHeader>
    <oddFooter>&amp;C&amp;"Arial,Regular"&amp;10Page &amp;P of &amp;N&amp;R&amp;"Arial,Regular"&amp;10June 2025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1C6-E6AF-4FFF-B070-2A0DD3D5D28E}">
  <sheetPr codeName="Sheet6">
    <tabColor rgb="FF002C77"/>
    <pageSetUpPr fitToPage="1"/>
  </sheetPr>
  <dimension ref="B1:C7"/>
  <sheetViews>
    <sheetView showGridLines="0" view="pageBreakPreview" zoomScaleNormal="100" zoomScaleSheetLayoutView="100" workbookViewId="0">
      <selection activeCell="D2" sqref="D2"/>
    </sheetView>
  </sheetViews>
  <sheetFormatPr defaultColWidth="9.1796875" defaultRowHeight="12.5" x14ac:dyDescent="0.25"/>
  <cols>
    <col min="1" max="1" width="1.7265625" style="14" customWidth="1"/>
    <col min="2" max="3" width="25.7265625" style="14" customWidth="1"/>
    <col min="4" max="16384" width="9.1796875" style="14"/>
  </cols>
  <sheetData>
    <row r="1" spans="2:3" ht="15" customHeight="1" x14ac:dyDescent="0.25"/>
    <row r="2" spans="2:3" ht="13" x14ac:dyDescent="0.3">
      <c r="B2" s="86" t="s">
        <v>2190</v>
      </c>
      <c r="C2" s="102"/>
    </row>
    <row r="3" spans="2:3" ht="13" x14ac:dyDescent="0.3">
      <c r="B3" s="103" t="s">
        <v>2187</v>
      </c>
      <c r="C3" s="104" t="s">
        <v>2188</v>
      </c>
    </row>
    <row r="4" spans="2:3" x14ac:dyDescent="0.25">
      <c r="B4" s="105">
        <v>1</v>
      </c>
      <c r="C4" s="106" t="s">
        <v>2191</v>
      </c>
    </row>
    <row r="5" spans="2:3" x14ac:dyDescent="0.25">
      <c r="B5" s="107">
        <v>2</v>
      </c>
      <c r="C5" s="108" t="s">
        <v>2192</v>
      </c>
    </row>
    <row r="6" spans="2:3" x14ac:dyDescent="0.25">
      <c r="B6" s="109">
        <v>3</v>
      </c>
      <c r="C6" s="110" t="s">
        <v>2193</v>
      </c>
    </row>
    <row r="7" spans="2:3" x14ac:dyDescent="0.25">
      <c r="B7" s="111">
        <v>4</v>
      </c>
      <c r="C7" s="112" t="s">
        <v>2194</v>
      </c>
    </row>
  </sheetData>
  <sheetProtection algorithmName="SHA-512" hashValue="Ngrp2ja5IybWICURooo+CsW4IUHTxchMrNoEqJfKsbqtVjGr1elWJC8AxLXLGP4a/eegkgee5Wm0vZsjKEqyHQ==" saltValue="NWRrevklh/5dtFWN47iK3w==" spinCount="100000" sheet="1" selectLockedCells="1" selectUnlockedCells="1"/>
  <pageMargins left="0.25" right="0.25" top="0.5" bottom="0.5" header="0.25" footer="0.25"/>
  <pageSetup orientation="landscape" r:id="rId1"/>
  <headerFooter scaleWithDoc="0">
    <oddHeader>&amp;L&amp;"Arial,Regular"&amp;10Puerto Rico</oddHeader>
    <oddFooter>&amp;C&amp;"Arial,Regular"&amp;10Page &amp;P of &amp;N&amp;R&amp;"Arial,Regular"&amp;10June 2025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A57C-CF64-413D-8C33-BC420EBCBE7A}">
  <sheetPr codeName="Sheet7">
    <tabColor rgb="FF002C77"/>
    <pageSetUpPr fitToPage="1"/>
  </sheetPr>
  <dimension ref="B1:D35"/>
  <sheetViews>
    <sheetView showGridLines="0" view="pageBreakPreview" zoomScaleNormal="100" zoomScaleSheetLayoutView="100" workbookViewId="0">
      <selection activeCell="D3" sqref="D3"/>
    </sheetView>
  </sheetViews>
  <sheetFormatPr defaultColWidth="9.1796875" defaultRowHeight="12.5" x14ac:dyDescent="0.25"/>
  <cols>
    <col min="1" max="1" width="1.7265625" style="7" customWidth="1"/>
    <col min="2" max="4" width="54.26953125" style="7" customWidth="1"/>
    <col min="5" max="16384" width="9.1796875" style="7"/>
  </cols>
  <sheetData>
    <row r="1" spans="2:4" ht="15" customHeight="1" x14ac:dyDescent="0.25"/>
    <row r="2" spans="2:4" ht="13" x14ac:dyDescent="0.3">
      <c r="B2" s="113" t="s">
        <v>2140</v>
      </c>
      <c r="C2" s="114" t="s">
        <v>2137</v>
      </c>
      <c r="D2" s="115" t="s">
        <v>2141</v>
      </c>
    </row>
    <row r="3" spans="2:4" x14ac:dyDescent="0.25">
      <c r="B3" s="116" t="s">
        <v>1979</v>
      </c>
      <c r="C3" s="12" t="s">
        <v>2143</v>
      </c>
      <c r="D3" s="153"/>
    </row>
    <row r="4" spans="2:4" x14ac:dyDescent="0.25">
      <c r="B4" s="10" t="s">
        <v>1980</v>
      </c>
      <c r="C4" s="35" t="s">
        <v>2314</v>
      </c>
      <c r="D4" s="118"/>
    </row>
    <row r="5" spans="2:4" x14ac:dyDescent="0.25">
      <c r="B5" s="116" t="s">
        <v>1</v>
      </c>
      <c r="C5" s="12" t="s">
        <v>2306</v>
      </c>
      <c r="D5" s="117"/>
    </row>
    <row r="6" spans="2:4" x14ac:dyDescent="0.25">
      <c r="B6" s="119" t="s">
        <v>2178</v>
      </c>
      <c r="C6" s="10" t="s">
        <v>2306</v>
      </c>
      <c r="D6" s="118"/>
    </row>
    <row r="7" spans="2:4" x14ac:dyDescent="0.25">
      <c r="B7" s="116" t="s">
        <v>2182</v>
      </c>
      <c r="C7" s="22" t="s">
        <v>2220</v>
      </c>
      <c r="D7" s="120"/>
    </row>
    <row r="8" spans="2:4" x14ac:dyDescent="0.25">
      <c r="B8" s="121" t="s">
        <v>2183</v>
      </c>
      <c r="C8" s="122" t="s">
        <v>2221</v>
      </c>
      <c r="D8" s="123"/>
    </row>
    <row r="10" spans="2:4" ht="13" x14ac:dyDescent="0.3">
      <c r="B10" s="124" t="s">
        <v>2181</v>
      </c>
      <c r="C10" s="125"/>
      <c r="D10" s="126"/>
    </row>
    <row r="11" spans="2:4" x14ac:dyDescent="0.25">
      <c r="B11" s="162" t="str">
        <f>_xlfn.XLOOKUP(D3,Key!$B$3:$B$58,Key!$C$3:$C$58,"")</f>
        <v/>
      </c>
      <c r="C11" s="163"/>
      <c r="D11" s="164"/>
    </row>
    <row r="13" spans="2:4" ht="13" x14ac:dyDescent="0.3">
      <c r="B13" s="124" t="s">
        <v>4</v>
      </c>
      <c r="C13" s="125"/>
      <c r="D13" s="126"/>
    </row>
    <row r="14" spans="2:4" ht="35.15" customHeight="1" x14ac:dyDescent="0.25">
      <c r="B14" s="162" t="str">
        <f>_xlfn.XLOOKUP(D5,'APR DRG Table'!$B$3:$B$1336,'APR DRG Table'!$E$3:$E$1336,"")</f>
        <v/>
      </c>
      <c r="C14" s="163"/>
      <c r="D14" s="164"/>
    </row>
    <row r="16" spans="2:4" ht="13" x14ac:dyDescent="0.3">
      <c r="B16" s="124" t="s">
        <v>2327</v>
      </c>
      <c r="C16" s="125"/>
      <c r="D16" s="126"/>
    </row>
    <row r="17" spans="2:4" ht="35.15" customHeight="1" x14ac:dyDescent="0.25">
      <c r="B17" s="165" t="str">
        <f>IF(D5="","",_xlfn.XLOOKUP($D$5,'APR DRG Code Key'!B:B,'APR DRG Code Key'!E:E))</f>
        <v/>
      </c>
      <c r="C17" s="163"/>
      <c r="D17" s="164"/>
    </row>
    <row r="18" spans="2:4" ht="14.5" x14ac:dyDescent="0.35">
      <c r="B18"/>
      <c r="D18"/>
    </row>
    <row r="19" spans="2:4" ht="15.75" customHeight="1" x14ac:dyDescent="0.35">
      <c r="B19"/>
      <c r="C19" s="127" t="s">
        <v>2315</v>
      </c>
      <c r="D19"/>
    </row>
    <row r="20" spans="2:4" x14ac:dyDescent="0.25">
      <c r="C20" s="128" t="str">
        <f>Calculations!C42</f>
        <v>Missing/Invalid User Inputs</v>
      </c>
    </row>
    <row r="21" spans="2:4" ht="13" x14ac:dyDescent="0.3">
      <c r="B21" s="32"/>
    </row>
    <row r="22" spans="2:4" ht="13" x14ac:dyDescent="0.3">
      <c r="B22" s="11"/>
      <c r="C22" s="127" t="s">
        <v>2308</v>
      </c>
    </row>
    <row r="23" spans="2:4" x14ac:dyDescent="0.25">
      <c r="B23" s="14"/>
      <c r="C23" s="129" t="str">
        <f>Calculations!$C$45</f>
        <v>Missing/Invalid User Inputs</v>
      </c>
    </row>
    <row r="24" spans="2:4" x14ac:dyDescent="0.25">
      <c r="B24" s="11"/>
    </row>
    <row r="26" spans="2:4" ht="13" x14ac:dyDescent="0.3">
      <c r="B26" s="32" t="s">
        <v>2309</v>
      </c>
    </row>
    <row r="27" spans="2:4" ht="13" x14ac:dyDescent="0.3">
      <c r="B27" s="32"/>
    </row>
    <row r="28" spans="2:4" x14ac:dyDescent="0.25">
      <c r="B28" s="43" t="s">
        <v>2318</v>
      </c>
    </row>
    <row r="29" spans="2:4" x14ac:dyDescent="0.25">
      <c r="B29" s="44" t="s">
        <v>2322</v>
      </c>
    </row>
    <row r="30" spans="2:4" x14ac:dyDescent="0.25">
      <c r="B30" s="56" t="s">
        <v>2385</v>
      </c>
    </row>
    <row r="31" spans="2:4" x14ac:dyDescent="0.25">
      <c r="B31" s="56" t="s">
        <v>2386</v>
      </c>
    </row>
    <row r="32" spans="2:4" x14ac:dyDescent="0.25">
      <c r="B32" s="56" t="s">
        <v>2387</v>
      </c>
    </row>
    <row r="33" spans="2:2" x14ac:dyDescent="0.25">
      <c r="B33" s="34" t="s">
        <v>2313</v>
      </c>
    </row>
    <row r="35" spans="2:2" x14ac:dyDescent="0.25">
      <c r="B35" s="34"/>
    </row>
  </sheetData>
  <sheetProtection selectLockedCells="1"/>
  <dataValidations count="1">
    <dataValidation type="date" allowBlank="1" showInputMessage="1" showErrorMessage="1" sqref="D7:D8" xr:uid="{B852E460-4FEF-48A8-A51F-EFB4FDCFA5C2}">
      <formula1>1</formula1>
      <formula2>73051</formula2>
    </dataValidation>
  </dataValidations>
  <pageMargins left="0.25" right="0.25" top="0.5" bottom="0.5" header="0.25" footer="0.25"/>
  <pageSetup scale="82" orientation="landscape" r:id="rId1"/>
  <headerFooter scaleWithDoc="0">
    <oddHeader>&amp;L&amp;"Arial,Regular"&amp;10Puerto Rico</oddHeader>
    <oddFooter>&amp;C&amp;"Arial,Regular"&amp;10Page &amp;P of &amp;N&amp;R&amp;"Arial,Regular"&amp;10June 2025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CDE8804-0555-4A7A-A56C-825B211F6847}">
          <x14:formula1>
            <xm:f>'APR DRG Table'!$C$3:$C$1334</xm:f>
          </x14:formula1>
          <xm:sqref>D6</xm:sqref>
        </x14:dataValidation>
        <x14:dataValidation type="list" allowBlank="1" showInputMessage="1" showErrorMessage="1" xr:uid="{3A6BF019-C19A-4F7C-92CB-9387901635C7}">
          <x14:formula1>
            <xm:f>Key!$F$3:$F$45</xm:f>
          </x14:formula1>
          <xm:sqref>D4</xm:sqref>
        </x14:dataValidation>
        <x14:dataValidation type="list" allowBlank="1" showInputMessage="1" showErrorMessage="1" xr:uid="{139FDAE5-3F50-454E-8A1A-CF694A9254CD}">
          <x14:formula1>
            <xm:f>'APR DRG Table'!$B$3:$B$1358</xm:f>
          </x14:formula1>
          <xm:sqref>D5</xm:sqref>
        </x14:dataValidation>
        <x14:dataValidation type="list" allowBlank="1" showInputMessage="1" showErrorMessage="1" xr:uid="{DF8AB658-91EB-4DC7-B030-81067DCA97ED}">
          <x14:formula1>
            <xm:f>Key!$B$3:$B$57</xm:f>
          </x14:formula1>
          <xm:sqref>D3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D490-458A-4A3C-A35C-90EB49284D81}">
  <sheetPr codeName="Sheet8">
    <tabColor rgb="FF002C77"/>
    <pageSetUpPr fitToPage="1"/>
  </sheetPr>
  <dimension ref="B1:Q49"/>
  <sheetViews>
    <sheetView showGridLines="0" view="pageBreakPreview" zoomScaleNormal="100" zoomScaleSheetLayoutView="100" workbookViewId="0"/>
  </sheetViews>
  <sheetFormatPr defaultColWidth="9.1796875" defaultRowHeight="12.5" x14ac:dyDescent="0.25"/>
  <cols>
    <col min="1" max="1" width="1.7265625" style="1" customWidth="1"/>
    <col min="2" max="2" width="42.7265625" style="1" customWidth="1"/>
    <col min="3" max="3" width="75.453125" style="1" bestFit="1" customWidth="1"/>
    <col min="4" max="4" width="42.7265625" style="1" customWidth="1"/>
    <col min="5" max="16384" width="9.1796875" style="1"/>
  </cols>
  <sheetData>
    <row r="1" spans="2:17" ht="15" customHeight="1" x14ac:dyDescent="0.25"/>
    <row r="2" spans="2:17" ht="12.75" customHeight="1" x14ac:dyDescent="0.3">
      <c r="B2" s="86" t="s">
        <v>2142</v>
      </c>
      <c r="C2" s="130"/>
      <c r="D2" s="102"/>
    </row>
    <row r="3" spans="2:17" ht="13" x14ac:dyDescent="0.3">
      <c r="B3" s="88" t="str">
        <f>'User Input'!B2</f>
        <v>Fields</v>
      </c>
      <c r="C3" s="17" t="str">
        <f>'User Input'!C2</f>
        <v>Comments</v>
      </c>
      <c r="D3" s="131" t="str">
        <f>'User Input'!D2</f>
        <v>User Inputs</v>
      </c>
    </row>
    <row r="4" spans="2:17" x14ac:dyDescent="0.25">
      <c r="B4" s="132" t="str">
        <f>'User Input'!B3</f>
        <v>NPI</v>
      </c>
      <c r="C4" s="13" t="str">
        <f>'User Input'!C3</f>
        <v>For facility base rate identification</v>
      </c>
      <c r="D4" s="133" t="str">
        <f>IF(ISBLANK('User Input'!D3),"",TEXT('User Input'!D3,0))</f>
        <v/>
      </c>
    </row>
    <row r="5" spans="2:17" x14ac:dyDescent="0.25">
      <c r="B5" s="10" t="str">
        <f>'User Input'!B4</f>
        <v>Discharge Status</v>
      </c>
      <c r="C5" s="9" t="str">
        <f>'User Input'!C4</f>
        <v>For transfer identification</v>
      </c>
      <c r="D5" s="134" t="str">
        <f>IF(ISBLANK('User Input'!D4),"",'User Input'!D4)</f>
        <v/>
      </c>
      <c r="H5" s="19"/>
    </row>
    <row r="6" spans="2:17" x14ac:dyDescent="0.25">
      <c r="B6" s="12" t="str">
        <f>'User Input'!B5</f>
        <v>APR DRG</v>
      </c>
      <c r="C6" s="8" t="str">
        <f>'User Input'!C5</f>
        <v>For APR DRG parameter identification</v>
      </c>
      <c r="D6" s="135" t="str">
        <f>IF(ISBLANK('User Input'!D5),"",'User Input'!D5)</f>
        <v/>
      </c>
    </row>
    <row r="7" spans="2:17" x14ac:dyDescent="0.25">
      <c r="B7" s="10" t="str">
        <f>'User Input'!B6</f>
        <v>Severity of Illness (SOI)</v>
      </c>
      <c r="C7" s="9" t="str">
        <f>'User Input'!C6</f>
        <v>For APR DRG parameter identification</v>
      </c>
      <c r="D7" s="134" t="str">
        <f>IF(ISBLANK('User Input'!D6),"",'User Input'!D6)</f>
        <v/>
      </c>
    </row>
    <row r="8" spans="2:17" x14ac:dyDescent="0.25">
      <c r="B8" s="12" t="str">
        <f>'User Input'!B7</f>
        <v>Admission Date</v>
      </c>
      <c r="C8" s="8" t="str">
        <f>'User Input'!C7</f>
        <v>Day patient was admitted to your facility (month/day/year)</v>
      </c>
      <c r="D8" s="136" t="str">
        <f>IF(ISBLANK('User Input'!D7),"",'User Input'!D7)</f>
        <v/>
      </c>
    </row>
    <row r="9" spans="2:17" x14ac:dyDescent="0.25">
      <c r="B9" s="137" t="str">
        <f>'User Input'!B8</f>
        <v>Discharge Date</v>
      </c>
      <c r="C9" s="138" t="str">
        <f>'User Input'!C8</f>
        <v>Day patient was discharged from your facility (month/day/year)</v>
      </c>
      <c r="D9" s="139" t="str">
        <f>IF(ISBLANK('User Input'!D8),"",'User Input'!D8)</f>
        <v/>
      </c>
    </row>
    <row r="11" spans="2:17" ht="13" x14ac:dyDescent="0.3">
      <c r="B11" s="86" t="s">
        <v>2138</v>
      </c>
      <c r="C11" s="130"/>
      <c r="D11" s="102"/>
    </row>
    <row r="12" spans="2:17" ht="13" x14ac:dyDescent="0.3">
      <c r="B12" s="88" t="s">
        <v>2140</v>
      </c>
      <c r="C12" s="17" t="s">
        <v>2137</v>
      </c>
      <c r="D12" s="89" t="s">
        <v>2139</v>
      </c>
    </row>
    <row r="13" spans="2:17" x14ac:dyDescent="0.25">
      <c r="B13" s="15" t="s">
        <v>2189</v>
      </c>
      <c r="C13" s="15" t="s">
        <v>2198</v>
      </c>
      <c r="D13" s="140" t="str">
        <f>IF(OR(COUNTBLANK($D$16:$D$18)&gt;0,COUNTBLANK('User Input'!$D$3:$D$8)&gt;0,$D$9&lt;$D$8),"Missing/Invalid User Inputs","Pass")</f>
        <v>Missing/Invalid User Inputs</v>
      </c>
    </row>
    <row r="14" spans="2:17" x14ac:dyDescent="0.25">
      <c r="B14" s="141" t="s">
        <v>2036</v>
      </c>
      <c r="C14" s="20" t="s">
        <v>2196</v>
      </c>
      <c r="D14" s="142" t="str">
        <f>IF(AND(D5="20",D8=D9),1,IF(D13="Pass",DATEDIF(D8,D9,"D"),""))</f>
        <v/>
      </c>
      <c r="E14" s="31"/>
      <c r="G14" s="14"/>
      <c r="H14" s="31"/>
      <c r="I14" s="16"/>
      <c r="J14" s="16"/>
      <c r="K14" s="16"/>
      <c r="L14" s="16"/>
      <c r="M14" s="16"/>
      <c r="N14" s="16"/>
      <c r="O14" s="16"/>
      <c r="P14" s="16"/>
      <c r="Q14" s="16"/>
    </row>
    <row r="15" spans="2:17" x14ac:dyDescent="0.25">
      <c r="B15" s="15" t="s">
        <v>2035</v>
      </c>
      <c r="C15" s="15" t="s">
        <v>2306</v>
      </c>
      <c r="D15" s="140" t="str">
        <f>D6&amp;D7</f>
        <v/>
      </c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2:17" x14ac:dyDescent="0.25">
      <c r="B16" s="141" t="s">
        <v>2184</v>
      </c>
      <c r="C16" s="149" t="s">
        <v>2388</v>
      </c>
      <c r="D16" s="157" t="str">
        <f>_xlfn.XLOOKUP($D$15,'APR DRG Table'!$D:$D,'APR DRG Table'!$F:$F,"")</f>
        <v/>
      </c>
      <c r="G16" s="14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x14ac:dyDescent="0.25">
      <c r="B17" s="15" t="s">
        <v>2185</v>
      </c>
      <c r="C17" s="15" t="s">
        <v>2388</v>
      </c>
      <c r="D17" s="158" t="str">
        <f>_xlfn.XLOOKUP(D15,'APR DRG Table'!D:D,'APR DRG Table'!H:H,"")</f>
        <v/>
      </c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2:17" x14ac:dyDescent="0.25">
      <c r="B18" s="141" t="s">
        <v>2186</v>
      </c>
      <c r="C18" s="149" t="s">
        <v>2388</v>
      </c>
      <c r="D18" s="150" t="str">
        <f>_xlfn.XLOOKUP($D$15,'APR DRG Table'!$D:$D,'APR DRG Table'!$G:$G,"")</f>
        <v/>
      </c>
      <c r="E18" s="31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2:17" x14ac:dyDescent="0.25">
      <c r="B19" s="15" t="s">
        <v>2029</v>
      </c>
      <c r="C19" s="15" t="s">
        <v>2197</v>
      </c>
      <c r="D19" s="159" t="str">
        <f>IF(OR(D17="",D18="",D17=0,D18=0),"",ROUNDUP(MAX(D18+3*D17,D18+15),0))</f>
        <v/>
      </c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2:17" x14ac:dyDescent="0.25">
      <c r="B20" s="166" t="s">
        <v>2134</v>
      </c>
      <c r="C20" s="20" t="s">
        <v>2388</v>
      </c>
      <c r="D20" s="154" t="str">
        <f>IF(_xlfn.XLOOKUP(D4,Key!$B:$B,Key!$D:$D,"")="","",ROUND(_xlfn.XLOOKUP(D4,Key!$B:$B,Key!$D:$D,""),2))</f>
        <v/>
      </c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2:17" x14ac:dyDescent="0.25">
      <c r="B21" s="15" t="s">
        <v>2090</v>
      </c>
      <c r="C21" s="15" t="s">
        <v>2199</v>
      </c>
      <c r="D21" s="155" t="str">
        <f>IF(OR(D16="",D20=""),"",D16*D20)</f>
        <v/>
      </c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2:17" x14ac:dyDescent="0.25">
      <c r="B22" s="141" t="s">
        <v>2323</v>
      </c>
      <c r="C22" s="20" t="s">
        <v>2388</v>
      </c>
      <c r="D22" s="150" t="str">
        <f>_xlfn.XLOOKUP(D6,'APR DRG Table'!B:B,'APR DRG Table'!L:L,"")</f>
        <v/>
      </c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2:17" x14ac:dyDescent="0.25">
      <c r="B23" s="143" t="s">
        <v>2324</v>
      </c>
      <c r="C23" s="151" t="s">
        <v>2389</v>
      </c>
      <c r="D23" s="156" t="str">
        <f>IF(D21="","",ROUND((D21*D22),2))</f>
        <v/>
      </c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2:17" x14ac:dyDescent="0.25"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7" x14ac:dyDescent="0.25"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2:17" ht="13" x14ac:dyDescent="0.3">
      <c r="B26" s="86" t="s">
        <v>2135</v>
      </c>
      <c r="C26" s="86"/>
      <c r="D26" s="144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2:17" ht="13" x14ac:dyDescent="0.3">
      <c r="B27" s="145" t="str">
        <f>$B$12</f>
        <v>Fields</v>
      </c>
      <c r="C27" s="18" t="str">
        <f>$C$12</f>
        <v>Comments</v>
      </c>
      <c r="D27" s="146" t="str">
        <f>$D$12</f>
        <v>Values</v>
      </c>
    </row>
    <row r="28" spans="2:17" x14ac:dyDescent="0.25">
      <c r="B28" s="15" t="s">
        <v>2144</v>
      </c>
      <c r="C28" s="15" t="s">
        <v>2310</v>
      </c>
      <c r="D28" s="140" t="str">
        <f>IF(D13="Missing/Invalid User Inputs","",IF(D18=0,"No",IF(OR($D$6=580,$D$6=581),"No",_xlfn.XLOOKUP($D5,Key!$F:$F,Key!$K:$K,""))))</f>
        <v/>
      </c>
    </row>
    <row r="29" spans="2:17" x14ac:dyDescent="0.25">
      <c r="B29" s="141" t="s">
        <v>2030</v>
      </c>
      <c r="C29" s="20" t="s">
        <v>2200</v>
      </c>
      <c r="D29" s="154" t="str">
        <f>IF(D28="Yes",ROUND((D23/D18),2)*(D14+1),"")</f>
        <v/>
      </c>
    </row>
    <row r="30" spans="2:17" x14ac:dyDescent="0.25">
      <c r="B30" s="15" t="s">
        <v>2031</v>
      </c>
      <c r="C30" s="15" t="s">
        <v>2320</v>
      </c>
      <c r="D30" s="140" t="str">
        <f>IF(D28="Yes",D29&gt;$D$23,"")</f>
        <v/>
      </c>
    </row>
    <row r="31" spans="2:17" x14ac:dyDescent="0.25">
      <c r="B31" s="147" t="s">
        <v>2032</v>
      </c>
      <c r="C31" s="95" t="s">
        <v>2201</v>
      </c>
      <c r="D31" s="160" t="str">
        <f>IF(D28="Yes",IF(D30=FALSE,D29,$D$23),"")</f>
        <v/>
      </c>
    </row>
    <row r="33" spans="2:4" ht="13" x14ac:dyDescent="0.3">
      <c r="B33" s="86" t="s">
        <v>2136</v>
      </c>
      <c r="C33" s="86"/>
      <c r="D33" s="144"/>
    </row>
    <row r="34" spans="2:4" ht="13" x14ac:dyDescent="0.3">
      <c r="B34" s="145" t="str">
        <f>$B$12</f>
        <v>Fields</v>
      </c>
      <c r="C34" s="18" t="str">
        <f>$C$12</f>
        <v>Comments</v>
      </c>
      <c r="D34" s="146" t="str">
        <f>$D$12</f>
        <v>Values</v>
      </c>
    </row>
    <row r="35" spans="2:4" x14ac:dyDescent="0.25">
      <c r="B35" s="15" t="s">
        <v>2145</v>
      </c>
      <c r="C35" s="15" t="s">
        <v>2202</v>
      </c>
      <c r="D35" s="140" t="str">
        <f>IF(D28="Yes","No",IF(D13="Missing/Invalid User Inputs","",IF(D14&gt;D19,"Yes","No")))</f>
        <v/>
      </c>
    </row>
    <row r="36" spans="2:4" x14ac:dyDescent="0.25">
      <c r="B36" s="141" t="s">
        <v>2087</v>
      </c>
      <c r="C36" s="20" t="s">
        <v>2203</v>
      </c>
      <c r="D36" s="154" t="str">
        <f>IF(D35="Yes",ROUND((D23/D18),2),"")</f>
        <v/>
      </c>
    </row>
    <row r="37" spans="2:4" x14ac:dyDescent="0.25">
      <c r="B37" s="15" t="s">
        <v>2088</v>
      </c>
      <c r="C37" s="15" t="s">
        <v>2204</v>
      </c>
      <c r="D37" s="161" t="str">
        <f>IF(D35="Yes",D14-D19,"")</f>
        <v/>
      </c>
    </row>
    <row r="38" spans="2:4" x14ac:dyDescent="0.25">
      <c r="B38" s="141" t="s">
        <v>2033</v>
      </c>
      <c r="C38" s="20" t="s">
        <v>2205</v>
      </c>
      <c r="D38" s="154" t="str">
        <f>IF(D35="Yes",ROUND((0.8*D36*D37),2),"")</f>
        <v/>
      </c>
    </row>
    <row r="39" spans="2:4" x14ac:dyDescent="0.25">
      <c r="B39" s="143" t="s">
        <v>2034</v>
      </c>
      <c r="C39" s="143" t="s">
        <v>2206</v>
      </c>
      <c r="D39" s="156" t="str">
        <f>IF(D35="Yes",D38+D23,"")</f>
        <v/>
      </c>
    </row>
    <row r="40" spans="2:4" ht="14.5" x14ac:dyDescent="0.35">
      <c r="B40"/>
      <c r="C40"/>
      <c r="D40"/>
    </row>
    <row r="41" spans="2:4" ht="14.5" x14ac:dyDescent="0.35">
      <c r="B41"/>
      <c r="C41" s="144" t="s">
        <v>2312</v>
      </c>
      <c r="D41"/>
    </row>
    <row r="42" spans="2:4" ht="14.5" x14ac:dyDescent="0.35">
      <c r="B42"/>
      <c r="C42" s="128" t="str">
        <f>IF($D$13="Missing/Invalid User Inputs","Missing/Invalid User Inputs",IF(D14=0,"Paid Outpatient",IF(AND(Calculations!$D$35="Yes",Calculations!$D$28="Yes"),"Transfer",IF(Calculations!$D$35="Yes","Outlier",IF(Calculations!$D$28="Yes","Transfer","Standard")))))</f>
        <v>Missing/Invalid User Inputs</v>
      </c>
      <c r="D42"/>
    </row>
    <row r="44" spans="2:4" ht="14.5" x14ac:dyDescent="0.35">
      <c r="B44"/>
      <c r="C44" s="144" t="s">
        <v>2311</v>
      </c>
      <c r="D44"/>
    </row>
    <row r="45" spans="2:4" ht="14.5" x14ac:dyDescent="0.35">
      <c r="C45" s="148" t="str">
        <f>IF($D$13="Missing/Invalid User Inputs","Missing/Invalid User Inputs",IF(AND(D8=D9,D5&lt;&gt;"20"),"N/A",IF(D28="Yes",D31,IF(D35="Yes",D39,D23))))</f>
        <v>Missing/Invalid User Inputs</v>
      </c>
      <c r="D45"/>
    </row>
    <row r="46" spans="2:4" ht="14.5" x14ac:dyDescent="0.35">
      <c r="B46" s="7"/>
      <c r="D46"/>
    </row>
    <row r="47" spans="2:4" ht="13" x14ac:dyDescent="0.3">
      <c r="B47" s="32"/>
    </row>
    <row r="48" spans="2:4" x14ac:dyDescent="0.25">
      <c r="B48" s="7"/>
    </row>
    <row r="49" spans="2:2" x14ac:dyDescent="0.25">
      <c r="B49" s="33"/>
    </row>
  </sheetData>
  <sheetProtection algorithmName="SHA-512" hashValue="xCoxMV9qeCEsKOqsuXTmDM1gd7fnPDRzkycFW6bIaTCxscc7JThrU/fO3eYNBn0jWC3Ov0baZb65i8Amnk/VrA==" saltValue="CMzifbZv3zZs6Bph9Zzhpw==" spinCount="100000" sheet="1" selectLockedCells="1" selectUnlockedCells="1"/>
  <pageMargins left="0.25" right="0.25" top="0.5" bottom="0.5" header="0.25" footer="0.25"/>
  <pageSetup scale="83" orientation="landscape" r:id="rId1"/>
  <headerFooter scaleWithDoc="0">
    <oddHeader>&amp;L&amp;"Arial,Regular"&amp;10Puerto Rico</oddHeader>
    <oddFooter>&amp;C&amp;"Arial,Regular"&amp;10Page &amp;P of &amp;N&amp;R&amp;"Arial,Regular"&amp;10June 2025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4aa07b761846abe8cf386ddb5e44dde0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aeb9bb59d0d09c11f028334eea903995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421F85EE-6A7C-448D-B28E-B2B766DC4346}"/>
</file>

<file path=customXml/itemProps2.xml><?xml version="1.0" encoding="utf-8"?>
<ds:datastoreItem xmlns:ds="http://schemas.openxmlformats.org/officeDocument/2006/customXml" ds:itemID="{91963B57-81DC-4D86-AF1D-6A387FE5A293}"/>
</file>

<file path=customXml/itemProps3.xml><?xml version="1.0" encoding="utf-8"?>
<ds:datastoreItem xmlns:ds="http://schemas.openxmlformats.org/officeDocument/2006/customXml" ds:itemID="{7BB7AC6E-09C6-4A7F-BBF5-2445B4EAB9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Key</vt:lpstr>
      <vt:lpstr>APR DRG Table</vt:lpstr>
      <vt:lpstr>Disclosures</vt:lpstr>
      <vt:lpstr>Instructions</vt:lpstr>
      <vt:lpstr>APR DRG Code Key</vt:lpstr>
      <vt:lpstr>Severity of Illness Key</vt:lpstr>
      <vt:lpstr>User Input</vt:lpstr>
      <vt:lpstr>Calculations</vt:lpstr>
      <vt:lpstr>'APR DRG Code Key'!Print_Area</vt:lpstr>
      <vt:lpstr>Calculations!Print_Area</vt:lpstr>
      <vt:lpstr>Disclosures!Print_Area</vt:lpstr>
      <vt:lpstr>Instructions!Print_Area</vt:lpstr>
      <vt:lpstr>'Severity of Illness Key'!Print_Area</vt:lpstr>
      <vt:lpstr>'User Input'!Print_Area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2025-01-13T16:16:03Z</dcterms:created>
  <dcterms:modified xsi:type="dcterms:W3CDTF">2025-11-21T22:02:23Z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2025-01-13T16:21:17Z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c68b2ab9-2dc8-45f1-b952-bd86b0c79ff4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0x0101004517D3EE593A8A4D9AAE3F2AD010A0BC</vt:lpwstr>
  </property>
</Properties>
</file>